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5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8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9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tables/table1.xml" ContentType="application/vnd.openxmlformats-officedocument.spreadsheetml.tab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V\Downloads\"/>
    </mc:Choice>
  </mc:AlternateContent>
  <bookViews>
    <workbookView xWindow="0" yWindow="0" windowWidth="20400" windowHeight="7755" tabRatio="857"/>
  </bookViews>
  <sheets>
    <sheet name="Figura 1" sheetId="1" r:id="rId1"/>
    <sheet name="Figura 2" sheetId="2" r:id="rId2"/>
    <sheet name="Figura 3" sheetId="3" r:id="rId3"/>
    <sheet name="Figura 4" sheetId="4" r:id="rId4"/>
    <sheet name="Figura 5" sheetId="5" r:id="rId5"/>
    <sheet name="Figura 6" sheetId="17" r:id="rId6"/>
    <sheet name="Figura 7" sheetId="7" r:id="rId7"/>
    <sheet name="Figura 8" sheetId="8" r:id="rId8"/>
    <sheet name="Figura 9" sheetId="9" r:id="rId9"/>
    <sheet name="Figura 10" sheetId="10" r:id="rId10"/>
    <sheet name="Figura 11" sheetId="16" r:id="rId11"/>
    <sheet name="Figura 12" sheetId="12" r:id="rId12"/>
    <sheet name="Figura 13" sheetId="13" r:id="rId13"/>
    <sheet name="Figura 14" sheetId="14" r:id="rId14"/>
  </sheets>
  <calcPr calcId="17902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26" i="8" l="1"/>
  <c r="AE25" i="2" l="1"/>
  <c r="AD26" i="8" l="1"/>
  <c r="AD25" i="2" l="1"/>
  <c r="AC26" i="8" l="1"/>
  <c r="AC25" i="2" l="1"/>
  <c r="AB25" i="2" l="1"/>
  <c r="T25" i="2"/>
  <c r="AB26" i="8" l="1"/>
  <c r="AA26" i="8" l="1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AA25" i="2" l="1"/>
  <c r="Z25" i="2"/>
  <c r="Y25" i="2"/>
  <c r="X25" i="2"/>
  <c r="W25" i="2"/>
  <c r="V25" i="2"/>
  <c r="U25" i="2"/>
  <c r="S25" i="2"/>
  <c r="R25" i="2"/>
  <c r="Q25" i="2"/>
  <c r="P25" i="2"/>
  <c r="O25" i="2"/>
  <c r="N25" i="2"/>
  <c r="M26" i="8" l="1"/>
  <c r="L26" i="8"/>
  <c r="K26" i="8"/>
  <c r="J26" i="8"/>
  <c r="I26" i="8"/>
  <c r="H26" i="8"/>
  <c r="G26" i="8"/>
  <c r="F26" i="8"/>
  <c r="E26" i="8"/>
  <c r="D26" i="8"/>
  <c r="C26" i="8"/>
  <c r="B26" i="8"/>
  <c r="M25" i="2" l="1"/>
  <c r="L25" i="2"/>
  <c r="K25" i="2"/>
  <c r="J25" i="2"/>
  <c r="I25" i="2"/>
  <c r="H25" i="2"/>
  <c r="G25" i="2"/>
  <c r="F25" i="2"/>
  <c r="E25" i="2"/>
  <c r="D25" i="2"/>
  <c r="C25" i="2"/>
  <c r="B25" i="2"/>
</calcChain>
</file>

<file path=xl/sharedStrings.xml><?xml version="1.0" encoding="utf-8"?>
<sst xmlns="http://schemas.openxmlformats.org/spreadsheetml/2006/main" count="265" uniqueCount="111">
  <si>
    <t xml:space="preserve"> 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</si>
  <si>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</si>
  <si>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</si>
  <si>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</si>
  <si>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</si>
  <si>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</si>
  <si>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</si>
  <si>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</si>
  <si>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</si>
  <si>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</si>
  <si>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</si>
  <si>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</si>
  <si>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</si>
  <si>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I</t>
  </si>
  <si>
    <t>II</t>
  </si>
  <si>
    <t>III</t>
  </si>
  <si>
    <t>IV</t>
  </si>
  <si>
    <t>V</t>
  </si>
  <si>
    <t xml:space="preserve">VI </t>
  </si>
  <si>
    <t>VII</t>
  </si>
  <si>
    <t xml:space="preserve">VIII </t>
  </si>
  <si>
    <t>IX</t>
  </si>
  <si>
    <t xml:space="preserve">X </t>
  </si>
  <si>
    <t>XI</t>
  </si>
  <si>
    <t>XII</t>
  </si>
  <si>
    <t>VI</t>
  </si>
  <si>
    <t>VIII</t>
  </si>
  <si>
    <t>X</t>
  </si>
  <si>
    <t>Moduri de transport</t>
  </si>
  <si>
    <t>Transport maritim</t>
  </si>
  <si>
    <t>Transport feroviar</t>
  </si>
  <si>
    <t>Transport rutier</t>
  </si>
  <si>
    <t>Transport aerian</t>
  </si>
  <si>
    <t xml:space="preserve">Ţările Uniunii Europene </t>
  </si>
  <si>
    <t xml:space="preserve">Ţările CSI </t>
  </si>
  <si>
    <t xml:space="preserve">Celelalte ţări ale lumii </t>
  </si>
  <si>
    <t>România</t>
  </si>
  <si>
    <t>Germania</t>
  </si>
  <si>
    <t>Turcia</t>
  </si>
  <si>
    <t>Italia</t>
  </si>
  <si>
    <t>Polonia</t>
  </si>
  <si>
    <t>Ucraina</t>
  </si>
  <si>
    <t>Republica Cehă</t>
  </si>
  <si>
    <t>Belarus</t>
  </si>
  <si>
    <t>Ungaria</t>
  </si>
  <si>
    <t>Spania</t>
  </si>
  <si>
    <t>Bulgaria</t>
  </si>
  <si>
    <t>Olanda</t>
  </si>
  <si>
    <t xml:space="preserve">Regatul Unit </t>
  </si>
  <si>
    <t>%</t>
  </si>
  <si>
    <t>Produse alimentare și animale vii</t>
  </si>
  <si>
    <t>Băuturi și tutun</t>
  </si>
  <si>
    <t>Materiale brute necomestibile</t>
  </si>
  <si>
    <t>Combustibili minerali</t>
  </si>
  <si>
    <t xml:space="preserve">Uleiuri și grăsimi </t>
  </si>
  <si>
    <t>Produse chimice</t>
  </si>
  <si>
    <t xml:space="preserve">Mărfuri manufacturate </t>
  </si>
  <si>
    <t>Mașini și echipamente pentru transport</t>
  </si>
  <si>
    <t>Articole manufacturate diverse</t>
  </si>
  <si>
    <t>Expedieri poştale</t>
  </si>
  <si>
    <t>Instalaţii fixe de transport</t>
  </si>
  <si>
    <t>Autopropulsie</t>
  </si>
  <si>
    <t>Ţările Uniunii Europene - total</t>
  </si>
  <si>
    <t>Ţările CSI - total</t>
  </si>
  <si>
    <t>Celelalte ţări ale lumii - total</t>
  </si>
  <si>
    <t>Uleiuri și grăsimi</t>
  </si>
  <si>
    <t xml:space="preserve">Produse chimice </t>
  </si>
  <si>
    <t>China</t>
  </si>
  <si>
    <t>Austria</t>
  </si>
  <si>
    <t>Perioada</t>
  </si>
  <si>
    <t>Export</t>
  </si>
  <si>
    <t>Import</t>
  </si>
  <si>
    <t>Balanţa Comercială</t>
  </si>
  <si>
    <t>În % faţă de luna precedentă</t>
  </si>
  <si>
    <t>În % faţă de luna corespunzătoare din anul precedent</t>
  </si>
  <si>
    <r>
      <t xml:space="preserve">Figura 12. </t>
    </r>
    <r>
      <rPr>
        <b/>
        <i/>
        <sz val="9"/>
        <color theme="1"/>
        <rFont val="Arial"/>
        <family val="2"/>
        <charset val="204"/>
      </rPr>
      <t>Structura importurilor, pe secțiuni de mărfuri (%)</t>
    </r>
  </si>
  <si>
    <t>Portugalia</t>
  </si>
  <si>
    <t>Grecia</t>
  </si>
  <si>
    <t>Ianuarie - iunie 2021</t>
  </si>
  <si>
    <t>Ianuarie - iunie 2020</t>
  </si>
  <si>
    <t>Ianuarie - iunie 2019</t>
  </si>
  <si>
    <t>Ianuarie - iunie 2018</t>
  </si>
  <si>
    <t>Ianuarie - iunie 2017</t>
  </si>
  <si>
    <t>Ianuarie - iunie 2016</t>
  </si>
  <si>
    <t xml:space="preserve"> Ianuarie - iunie 2016</t>
  </si>
  <si>
    <t xml:space="preserve"> Ianuarie - iunie 2019</t>
  </si>
  <si>
    <t>Ianuarie - iunie     2016</t>
  </si>
  <si>
    <t>Ianuarie - iunie     2017</t>
  </si>
  <si>
    <t>Ianuarie - iunie     2018</t>
  </si>
  <si>
    <t>Ianuarie - iunie     2019</t>
  </si>
  <si>
    <t>Ianuarie - iunie     2020</t>
  </si>
  <si>
    <t>Ianuarie - iunie     2021</t>
  </si>
  <si>
    <t>Federația Rusă</t>
  </si>
  <si>
    <t>Franța</t>
  </si>
  <si>
    <t>Elveția</t>
  </si>
  <si>
    <t>Liban</t>
  </si>
  <si>
    <t>Statele Unite ale Americii</t>
  </si>
  <si>
    <t>Japonia</t>
  </si>
  <si>
    <r>
      <rPr>
        <b/>
        <sz val="9"/>
        <color rgb="FF000000"/>
        <rFont val="Arial"/>
        <family val="2"/>
        <charset val="204"/>
      </rPr>
      <t xml:space="preserve">Figura 14. </t>
    </r>
    <r>
      <rPr>
        <b/>
        <i/>
        <sz val="9"/>
        <color indexed="8"/>
        <rFont val="Arial"/>
        <family val="2"/>
        <charset val="204"/>
      </rPr>
      <t>Tendinţele comerţului internaţional cu mărfuri, în ianuarie-iunie 2016-2021 (milioane dolari SUA)</t>
    </r>
  </si>
  <si>
    <r>
      <t xml:space="preserve">Figura 13. </t>
    </r>
    <r>
      <rPr>
        <b/>
        <i/>
        <sz val="9"/>
        <color indexed="8"/>
        <rFont val="Arial"/>
        <family val="2"/>
        <charset val="204"/>
      </rPr>
      <t>Evoluţia lunară a balanţei comerciale, în anii 2016-2021 (milioane dolari SUA)</t>
    </r>
  </si>
  <si>
    <r>
      <t xml:space="preserve">Figura 11. </t>
    </r>
    <r>
      <rPr>
        <b/>
        <i/>
        <sz val="9"/>
        <color rgb="FF000000"/>
        <rFont val="Arial"/>
        <family val="2"/>
        <charset val="204"/>
      </rPr>
      <t>Structura importurilor, în ianuarie-iunie 2016-2021, pe principalele ţări de origine a mărfurilor (%)</t>
    </r>
  </si>
  <si>
    <r>
      <t xml:space="preserve">    Figura 10. </t>
    </r>
    <r>
      <rPr>
        <b/>
        <i/>
        <sz val="9"/>
        <color theme="1"/>
        <rFont val="Arial"/>
        <family val="2"/>
        <charset val="204"/>
      </rPr>
      <t>Structura importurilor de mărfuri, în ianuarie-iunie 2016-2021, pe grupe de ţări (%)</t>
    </r>
  </si>
  <si>
    <r>
      <t xml:space="preserve">Figura 9. </t>
    </r>
    <r>
      <rPr>
        <b/>
        <i/>
        <sz val="9"/>
        <color rgb="FF000000"/>
        <rFont val="Arial"/>
        <family val="2"/>
        <charset val="204"/>
      </rPr>
      <t>Structura importurilor de mărfuri, în ianuarie-iunie 2016-2021, după modul de transport (%)</t>
    </r>
  </si>
  <si>
    <r>
      <t xml:space="preserve">Figura 8. </t>
    </r>
    <r>
      <rPr>
        <b/>
        <i/>
        <sz val="9"/>
        <color indexed="8"/>
        <rFont val="Arial"/>
        <family val="2"/>
        <charset val="204"/>
      </rPr>
      <t>Evoluţia lunară a indicilor valorici ai importurilor de mărfuri, în anii 2019-2021 (%)</t>
    </r>
  </si>
  <si>
    <r>
      <rPr>
        <b/>
        <sz val="9"/>
        <color indexed="8"/>
        <rFont val="Arial"/>
        <family val="2"/>
        <charset val="204"/>
      </rPr>
      <t>Figura 7.</t>
    </r>
    <r>
      <rPr>
        <b/>
        <i/>
        <sz val="9"/>
        <color indexed="8"/>
        <rFont val="Arial"/>
        <family val="2"/>
        <charset val="204"/>
      </rPr>
      <t xml:space="preserve"> Evoluţia lunară a importurilor de mărfuri, în anii 2016-2021 (milioane dolari SUA)</t>
    </r>
  </si>
  <si>
    <r>
      <rPr>
        <b/>
        <sz val="9"/>
        <color theme="1"/>
        <rFont val="Arial"/>
        <family val="2"/>
        <charset val="204"/>
      </rPr>
      <t xml:space="preserve">Figura 6. </t>
    </r>
    <r>
      <rPr>
        <b/>
        <i/>
        <sz val="9"/>
        <color theme="1"/>
        <rFont val="Arial"/>
        <family val="2"/>
        <charset val="204"/>
      </rPr>
      <t>Structura exporturilor, pe secțiuni de mărfuri (%)</t>
    </r>
  </si>
  <si>
    <r>
      <rPr>
        <b/>
        <sz val="9"/>
        <color rgb="FF000000"/>
        <rFont val="Arial"/>
        <family val="2"/>
        <charset val="204"/>
      </rPr>
      <t xml:space="preserve">Figura 5. </t>
    </r>
    <r>
      <rPr>
        <b/>
        <i/>
        <sz val="9"/>
        <color indexed="8"/>
        <rFont val="Arial"/>
        <family val="2"/>
        <charset val="204"/>
      </rPr>
      <t>Structura exporturilor, în ianuarie-iunie 2016-2021, pe principalele ţări de destinaţie a mărfurilor (%)</t>
    </r>
  </si>
  <si>
    <r>
      <rPr>
        <b/>
        <sz val="9"/>
        <color rgb="FF000000"/>
        <rFont val="Arial"/>
        <family val="2"/>
        <charset val="204"/>
      </rPr>
      <t xml:space="preserve">Figura 4. </t>
    </r>
    <r>
      <rPr>
        <b/>
        <i/>
        <sz val="9"/>
        <color indexed="8"/>
        <rFont val="Arial"/>
        <family val="2"/>
        <charset val="204"/>
      </rPr>
      <t>Structura exporturilor de mărfuri, în ianuarie-iunie 2016-2021, pe grupe de ţări (%)</t>
    </r>
  </si>
  <si>
    <r>
      <rPr>
        <b/>
        <sz val="9"/>
        <color rgb="FF000000"/>
        <rFont val="Arial"/>
        <family val="2"/>
        <charset val="204"/>
      </rPr>
      <t xml:space="preserve">Figura 3. </t>
    </r>
    <r>
      <rPr>
        <b/>
        <i/>
        <sz val="9"/>
        <color indexed="8"/>
        <rFont val="Arial"/>
        <family val="2"/>
        <charset val="204"/>
      </rPr>
      <t>Structura exporturilor de mărfuri, în ianuarie-iunie 2016-2021, după modul de transport (%)</t>
    </r>
  </si>
  <si>
    <r>
      <t xml:space="preserve">Figura 2. </t>
    </r>
    <r>
      <rPr>
        <b/>
        <i/>
        <sz val="9"/>
        <color indexed="8"/>
        <rFont val="Arial"/>
        <family val="2"/>
        <charset val="204"/>
      </rPr>
      <t>Evoluţia lunară a indicilor valorici ai exporturilor de mărfuri, în anii 2019-2021 (%)</t>
    </r>
  </si>
  <si>
    <r>
      <t xml:space="preserve">Figura 1. </t>
    </r>
    <r>
      <rPr>
        <b/>
        <i/>
        <sz val="9"/>
        <color theme="1"/>
        <rFont val="Arial"/>
        <family val="2"/>
        <charset val="204"/>
      </rPr>
      <t>Evoluţia lunară a exporturilor de mărfuri,  în anii 2016-2021 (milioane dolari SUA)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</si>
</sst>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38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i/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sz val="9"/>
      <name val="Arial Unicode MS"/>
      <family val="2"/>
      <charset val="204"/>
    </font>
    <font>
      <sz val="11"/>
      <color theme="1"/>
      <name val="Times New Roman"/>
      <family val="1"/>
      <charset val="204"/>
    </font>
    <font>
      <i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i/>
      <sz val="9"/>
      <color indexed="8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i/>
      <sz val="9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2" fillId="0" borderId="0" xfId="0" applyFont="1" applyBorder="1"/>
    <xf numFmtId="0" fontId="2" fillId="0" borderId="0" xfId="0" applyFont="1" applyAlignment="1">
      <alignment vertical="center"/>
    </xf>
    <xf numFmtId="0" fontId="4" fillId="0" borderId="0" xfId="0" applyNumberFormat="1" applyFont="1" applyFill="1" applyBorder="1" applyAlignment="1" applyProtection="1"/>
    <xf numFmtId="0" fontId="4" fillId="0" borderId="0" xfId="0" applyNumberFormat="1" applyFont="1" applyFill="1" applyAlignment="1" applyProtection="1"/>
    <xf numFmtId="0" fontId="4" fillId="0" borderId="0" xfId="0" applyFont="1" applyBorder="1" applyAlignment="1">
      <alignment horizontal="left" vertical="top" wrapText="1"/>
    </xf>
    <xf numFmtId="164" fontId="4" fillId="0" borderId="0" xfId="0" applyNumberFormat="1" applyFont="1" applyFill="1" applyBorder="1" applyAlignment="1" applyProtection="1">
      <alignment horizontal="center" vertical="justify"/>
    </xf>
    <xf numFmtId="164" fontId="4" fillId="0" borderId="0" xfId="0" applyNumberFormat="1" applyFont="1" applyFill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4" fillId="0" borderId="3" xfId="0" applyNumberFormat="1" applyFont="1" applyFill="1" applyBorder="1" applyAlignment="1" applyProtection="1">
      <alignment horizontal="center"/>
    </xf>
    <xf numFmtId="165" fontId="4" fillId="0" borderId="4" xfId="0" applyNumberFormat="1" applyFont="1" applyFill="1" applyBorder="1" applyAlignment="1" applyProtection="1">
      <alignment horizontal="center"/>
    </xf>
    <xf numFmtId="165" fontId="4" fillId="0" borderId="6" xfId="0" applyNumberFormat="1" applyFont="1" applyFill="1" applyBorder="1" applyAlignment="1" applyProtection="1">
      <alignment horizontal="center"/>
    </xf>
    <xf numFmtId="0" fontId="6" fillId="0" borderId="4" xfId="0" applyNumberFormat="1" applyFont="1" applyFill="1" applyBorder="1" applyAlignment="1" applyProtection="1">
      <alignment horizontal="left" wrapText="1" indent="1"/>
    </xf>
    <xf numFmtId="0" fontId="6" fillId="0" borderId="5" xfId="0" applyNumberFormat="1" applyFont="1" applyFill="1" applyBorder="1" applyAlignment="1" applyProtection="1">
      <alignment horizontal="left" wrapText="1" indent="1"/>
    </xf>
    <xf numFmtId="165" fontId="4" fillId="0" borderId="2" xfId="0" applyNumberFormat="1" applyFont="1" applyFill="1" applyBorder="1" applyAlignment="1" applyProtection="1">
      <alignment horizontal="center"/>
    </xf>
    <xf numFmtId="165" fontId="4" fillId="0" borderId="2" xfId="0" applyNumberFormat="1" applyFont="1" applyBorder="1" applyAlignment="1">
      <alignment horizontal="center"/>
    </xf>
    <xf numFmtId="165" fontId="4" fillId="0" borderId="0" xfId="0" applyNumberFormat="1" applyFont="1" applyFill="1" applyBorder="1" applyAlignment="1" applyProtection="1">
      <alignment horizontal="center"/>
    </xf>
    <xf numFmtId="165" fontId="4" fillId="0" borderId="0" xfId="0" applyNumberFormat="1" applyFont="1" applyBorder="1" applyAlignment="1">
      <alignment horizontal="center"/>
    </xf>
    <xf numFmtId="0" fontId="6" fillId="0" borderId="12" xfId="0" applyNumberFormat="1" applyFont="1" applyFill="1" applyBorder="1" applyAlignment="1" applyProtection="1">
      <alignment horizontal="left" wrapText="1" indent="1"/>
    </xf>
    <xf numFmtId="0" fontId="6" fillId="0" borderId="13" xfId="0" applyNumberFormat="1" applyFont="1" applyFill="1" applyBorder="1" applyAlignment="1" applyProtection="1">
      <alignment horizontal="left" wrapText="1" indent="1"/>
    </xf>
    <xf numFmtId="0" fontId="6" fillId="0" borderId="8" xfId="0" applyNumberFormat="1" applyFont="1" applyFill="1" applyBorder="1" applyAlignment="1" applyProtection="1">
      <alignment horizontal="left" wrapText="1" indent="1"/>
    </xf>
    <xf numFmtId="165" fontId="4" fillId="0" borderId="9" xfId="0" applyNumberFormat="1" applyFont="1" applyFill="1" applyBorder="1" applyAlignment="1" applyProtection="1">
      <alignment horizontal="center"/>
    </xf>
    <xf numFmtId="0" fontId="6" fillId="0" borderId="12" xfId="0" applyFont="1" applyBorder="1" applyAlignment="1">
      <alignment horizontal="left" wrapText="1" indent="1"/>
    </xf>
    <xf numFmtId="0" fontId="6" fillId="0" borderId="8" xfId="0" applyFont="1" applyBorder="1" applyAlignment="1">
      <alignment horizontal="left" wrapText="1" indent="1"/>
    </xf>
    <xf numFmtId="165" fontId="4" fillId="0" borderId="11" xfId="0" applyNumberFormat="1" applyFont="1" applyFill="1" applyBorder="1" applyAlignment="1" applyProtection="1">
      <alignment horizontal="center"/>
    </xf>
    <xf numFmtId="0" fontId="6" fillId="0" borderId="5" xfId="0" applyFont="1" applyBorder="1" applyAlignment="1">
      <alignment horizontal="left" wrapText="1" indent="1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38" fontId="4" fillId="0" borderId="12" xfId="0" applyNumberFormat="1" applyFont="1" applyFill="1" applyBorder="1" applyAlignment="1" applyProtection="1">
      <alignment horizontal="left" wrapText="1" indent="1"/>
    </xf>
    <xf numFmtId="38" fontId="4" fillId="0" borderId="13" xfId="0" applyNumberFormat="1" applyFont="1" applyFill="1" applyBorder="1" applyAlignment="1" applyProtection="1">
      <alignment horizontal="left" wrapText="1" indent="1"/>
    </xf>
    <xf numFmtId="38" fontId="4" fillId="0" borderId="8" xfId="0" applyNumberFormat="1" applyFont="1" applyFill="1" applyBorder="1" applyAlignment="1" applyProtection="1">
      <alignment horizontal="left" wrapText="1" inden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14" xfId="0" applyFont="1" applyBorder="1"/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4" xfId="0" applyFont="1" applyBorder="1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65" fontId="8" fillId="0" borderId="0" xfId="0" applyNumberFormat="1" applyFont="1" applyAlignment="1">
      <alignment horizontal="center"/>
    </xf>
    <xf numFmtId="165" fontId="8" fillId="0" borderId="3" xfId="0" applyNumberFormat="1" applyFont="1" applyFill="1" applyBorder="1" applyAlignment="1" applyProtection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left" indent="1"/>
    </xf>
    <xf numFmtId="0" fontId="3" fillId="0" borderId="6" xfId="0" applyFont="1" applyBorder="1" applyAlignment="1">
      <alignment horizontal="left" indent="1"/>
    </xf>
    <xf numFmtId="165" fontId="4" fillId="0" borderId="10" xfId="0" applyNumberFormat="1" applyFont="1" applyFill="1" applyBorder="1" applyAlignment="1" applyProtection="1">
      <alignment horizontal="center"/>
    </xf>
    <xf numFmtId="2" fontId="3" fillId="0" borderId="4" xfId="0" applyNumberFormat="1" applyFont="1" applyBorder="1" applyAlignment="1">
      <alignment horizontal="left" indent="1"/>
    </xf>
    <xf numFmtId="2" fontId="3" fillId="0" borderId="5" xfId="0" applyNumberFormat="1" applyFont="1" applyBorder="1" applyAlignment="1">
      <alignment horizontal="left" indent="1"/>
    </xf>
    <xf numFmtId="2" fontId="3" fillId="0" borderId="6" xfId="0" applyNumberFormat="1" applyFont="1" applyBorder="1" applyAlignment="1">
      <alignment horizontal="left" indent="1"/>
    </xf>
    <xf numFmtId="0" fontId="2" fillId="0" borderId="4" xfId="0" applyFont="1" applyBorder="1" applyAlignment="1">
      <alignment horizontal="left" indent="1"/>
    </xf>
    <xf numFmtId="0" fontId="2" fillId="0" borderId="5" xfId="0" applyFont="1" applyBorder="1" applyAlignment="1">
      <alignment horizontal="left" indent="1"/>
    </xf>
    <xf numFmtId="0" fontId="2" fillId="0" borderId="6" xfId="0" applyFont="1" applyBorder="1" applyAlignment="1">
      <alignment horizontal="left" indent="1"/>
    </xf>
    <xf numFmtId="165" fontId="2" fillId="0" borderId="0" xfId="0" applyNumberFormat="1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5" fontId="2" fillId="0" borderId="6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 indent="1"/>
    </xf>
    <xf numFmtId="0" fontId="5" fillId="0" borderId="1" xfId="0" applyFont="1" applyBorder="1" applyAlignment="1">
      <alignment horizontal="left" vertical="center" indent="1"/>
    </xf>
    <xf numFmtId="0" fontId="7" fillId="0" borderId="6" xfId="0" applyFont="1" applyBorder="1" applyAlignment="1">
      <alignment horizontal="left" vertical="center" indent="1"/>
    </xf>
    <xf numFmtId="165" fontId="4" fillId="0" borderId="0" xfId="0" applyNumberFormat="1" applyFont="1" applyFill="1" applyBorder="1" applyAlignment="1" applyProtection="1">
      <alignment horizontal="center" wrapText="1"/>
    </xf>
    <xf numFmtId="164" fontId="4" fillId="0" borderId="3" xfId="0" applyNumberFormat="1" applyFont="1" applyFill="1" applyBorder="1" applyAlignment="1" applyProtection="1">
      <alignment horizontal="center"/>
    </xf>
    <xf numFmtId="165" fontId="4" fillId="0" borderId="0" xfId="0" applyNumberFormat="1" applyFont="1" applyFill="1" applyAlignment="1" applyProtection="1">
      <alignment horizontal="center"/>
    </xf>
    <xf numFmtId="165" fontId="4" fillId="0" borderId="5" xfId="0" applyNumberFormat="1" applyFont="1" applyFill="1" applyBorder="1" applyAlignment="1" applyProtection="1">
      <alignment horizontal="center"/>
    </xf>
    <xf numFmtId="164" fontId="9" fillId="0" borderId="0" xfId="0" applyNumberFormat="1" applyFont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64" fontId="4" fillId="0" borderId="5" xfId="0" applyNumberFormat="1" applyFont="1" applyBorder="1" applyAlignment="1">
      <alignment horizontal="right" indent="1"/>
    </xf>
    <xf numFmtId="164" fontId="4" fillId="0" borderId="6" xfId="0" applyNumberFormat="1" applyFont="1" applyFill="1" applyBorder="1" applyAlignment="1" applyProtection="1">
      <alignment horizontal="right" indent="1"/>
    </xf>
    <xf numFmtId="164" fontId="4" fillId="0" borderId="4" xfId="0" applyNumberFormat="1" applyFont="1" applyBorder="1" applyAlignment="1">
      <alignment horizontal="right" indent="1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38" fontId="4" fillId="0" borderId="0" xfId="0" applyNumberFormat="1" applyFont="1" applyFill="1" applyAlignment="1" applyProtection="1">
      <alignment horizontal="left" wrapText="1" indent="1"/>
    </xf>
    <xf numFmtId="165" fontId="4" fillId="0" borderId="0" xfId="0" applyNumberFormat="1" applyFont="1" applyFill="1" applyAlignment="1" applyProtection="1">
      <alignment horizontal="center" vertical="top"/>
    </xf>
    <xf numFmtId="38" fontId="4" fillId="0" borderId="0" xfId="0" applyNumberFormat="1" applyFont="1" applyFill="1" applyBorder="1" applyAlignment="1" applyProtection="1">
      <alignment horizontal="left" wrapText="1" indent="1"/>
    </xf>
    <xf numFmtId="165" fontId="4" fillId="0" borderId="0" xfId="0" applyNumberFormat="1" applyFont="1" applyFill="1" applyBorder="1" applyAlignment="1" applyProtection="1">
      <alignment horizontal="center" vertical="top"/>
    </xf>
    <xf numFmtId="165" fontId="4" fillId="0" borderId="5" xfId="0" applyNumberFormat="1" applyFont="1" applyFill="1" applyBorder="1" applyAlignment="1" applyProtection="1">
      <alignment horizontal="center" vertical="top"/>
    </xf>
    <xf numFmtId="38" fontId="4" fillId="0" borderId="3" xfId="0" applyNumberFormat="1" applyFont="1" applyFill="1" applyBorder="1" applyAlignment="1" applyProtection="1">
      <alignment horizontal="left" wrapText="1" indent="1"/>
    </xf>
    <xf numFmtId="165" fontId="4" fillId="0" borderId="3" xfId="0" applyNumberFormat="1" applyFont="1" applyFill="1" applyBorder="1" applyAlignment="1" applyProtection="1">
      <alignment horizontal="center" vertical="top"/>
    </xf>
    <xf numFmtId="165" fontId="4" fillId="0" borderId="6" xfId="0" applyNumberFormat="1" applyFont="1" applyFill="1" applyBorder="1" applyAlignment="1" applyProtection="1">
      <alignment horizontal="center" vertical="top"/>
    </xf>
    <xf numFmtId="165" fontId="4" fillId="0" borderId="4" xfId="0" applyNumberFormat="1" applyFont="1" applyFill="1" applyBorder="1" applyAlignment="1" applyProtection="1">
      <alignment horizontal="center" vertical="top"/>
    </xf>
    <xf numFmtId="38" fontId="4" fillId="0" borderId="0" xfId="0" applyNumberFormat="1" applyFont="1" applyFill="1" applyAlignment="1" applyProtection="1">
      <alignment horizontal="left" vertical="top" wrapText="1" indent="1"/>
    </xf>
    <xf numFmtId="165" fontId="9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165" fontId="4" fillId="0" borderId="0" xfId="0" applyNumberFormat="1" applyFont="1" applyFill="1" applyAlignment="1" applyProtection="1">
      <alignment horizontal="center" vertical="center"/>
    </xf>
    <xf numFmtId="165" fontId="4" fillId="0" borderId="4" xfId="0" applyNumberFormat="1" applyFont="1" applyFill="1" applyBorder="1" applyAlignment="1" applyProtection="1">
      <alignment horizontal="center" vertical="center"/>
    </xf>
    <xf numFmtId="165" fontId="4" fillId="0" borderId="5" xfId="0" applyNumberFormat="1" applyFont="1" applyFill="1" applyBorder="1" applyAlignment="1" applyProtection="1">
      <alignment horizontal="center" vertical="center"/>
    </xf>
    <xf numFmtId="165" fontId="4" fillId="0" borderId="0" xfId="0" applyNumberFormat="1" applyFont="1" applyFill="1" applyBorder="1" applyAlignment="1" applyProtection="1">
      <alignment horizontal="center" vertical="center"/>
    </xf>
    <xf numFmtId="165" fontId="4" fillId="0" borderId="3" xfId="0" applyNumberFormat="1" applyFont="1" applyFill="1" applyBorder="1" applyAlignment="1" applyProtection="1">
      <alignment horizontal="center" vertical="center"/>
    </xf>
    <xf numFmtId="165" fontId="4" fillId="0" borderId="6" xfId="0" applyNumberFormat="1" applyFont="1" applyFill="1" applyBorder="1" applyAlignment="1" applyProtection="1">
      <alignment horizontal="center" vertical="center"/>
    </xf>
    <xf numFmtId="0" fontId="11" fillId="0" borderId="0" xfId="0" applyFont="1" applyAlignment="1"/>
    <xf numFmtId="0" fontId="11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vertical="center"/>
    </xf>
    <xf numFmtId="0" fontId="10" fillId="0" borderId="0" xfId="0" applyFont="1" applyAlignment="1"/>
    <xf numFmtId="0" fontId="11" fillId="0" borderId="0" xfId="0" applyFont="1" applyAlignment="1">
      <alignment vertical="center"/>
    </xf>
    <xf numFmtId="0" fontId="2" fillId="0" borderId="0" xfId="0" applyFont="1" applyAlignment="1"/>
    <xf numFmtId="38" fontId="6" fillId="0" borderId="4" xfId="0" applyNumberFormat="1" applyFont="1" applyFill="1" applyBorder="1" applyAlignment="1" applyProtection="1">
      <alignment horizontal="left" wrapText="1" indent="1"/>
    </xf>
    <xf numFmtId="38" fontId="6" fillId="0" borderId="5" xfId="0" applyNumberFormat="1" applyFont="1" applyFill="1" applyBorder="1" applyAlignment="1" applyProtection="1">
      <alignment horizontal="left" wrapText="1" indent="1"/>
    </xf>
    <xf numFmtId="38" fontId="6" fillId="0" borderId="6" xfId="0" applyNumberFormat="1" applyFont="1" applyFill="1" applyBorder="1" applyAlignment="1" applyProtection="1">
      <alignment horizontal="left" wrapText="1" indent="1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</cellXfs>
  <cellStyles count="2">
    <cellStyle name="Normal" xfId="0" builtinId="0"/>
    <cellStyle name="Normal 2" xfId="1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Times New Roman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Times New Roman"/>
        <scheme val="none"/>
      </font>
      <numFmt numFmtId="165" formatCode="#,##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Times New Roman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font>
        <b/>
        <i val="0"/>
        <strike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  <protection locked="1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top" textRotation="0" wrapText="0" indent="1" justifyLastLine="0" shrinkToFit="0" readingOrder="0"/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0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2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4541834308329E-2"/>
          <c:y val="8.2707060720548939E-2"/>
          <c:w val="0.93883343365230676"/>
          <c:h val="0.7093322975883620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'Figura 1'!$B$20</c:f>
              <c:strCache>
                <c:ptCount val="1"/>
                <c:pt idx="0">
                  <c:v>Ianuarie</c:v>
                </c:pt>
              </c:strCache>
            </c:strRef>
          </c:tx>
          <c:spPr>
            <a:solidFill>
              <a:schemeClr val="accent1">
                <a:tint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1'!$A$21:$A$26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1'!$B$21:$B$26</c:f>
              <c:numCache>
                <c:formatCode>#\ ##0.0</c:formatCode>
                <c:ptCount val="6"/>
                <c:pt idx="0">
                  <c:v>116.8</c:v>
                </c:pt>
                <c:pt idx="1">
                  <c:v>139.5</c:v>
                </c:pt>
                <c:pt idx="2">
                  <c:v>220.3</c:v>
                </c:pt>
                <c:pt idx="3">
                  <c:v>234.3</c:v>
                </c:pt>
                <c:pt idx="4">
                  <c:v>219.5</c:v>
                </c:pt>
                <c:pt idx="5">
                  <c:v>198.4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520-4AA7-9226-374D1498C729}"/>
            </c:ext>
          </c:extLst>
        </c:ser>
        <c:ser>
          <c:idx val="3"/>
          <c:order val="1"/>
          <c:tx>
            <c:strRef>
              <c:f>'Figura 1'!$C$20</c:f>
              <c:strCache>
                <c:ptCount val="1"/>
                <c:pt idx="0">
                  <c:v>Februarie</c:v>
                </c:pt>
              </c:strCache>
            </c:strRef>
          </c:tx>
          <c:spPr>
            <a:solidFill>
              <a:schemeClr val="accent1">
                <a:tint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1'!$A$21:$A$26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1'!$C$21:$C$26</c:f>
              <c:numCache>
                <c:formatCode>#\ ##0.0</c:formatCode>
                <c:ptCount val="6"/>
                <c:pt idx="0">
                  <c:v>138.5</c:v>
                </c:pt>
                <c:pt idx="1">
                  <c:v>176.6</c:v>
                </c:pt>
                <c:pt idx="2">
                  <c:v>215.5</c:v>
                </c:pt>
                <c:pt idx="3">
                  <c:v>241.4</c:v>
                </c:pt>
                <c:pt idx="4">
                  <c:v>245.3</c:v>
                </c:pt>
                <c:pt idx="5">
                  <c:v>227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520-4AA7-9226-374D1498C729}"/>
            </c:ext>
          </c:extLst>
        </c:ser>
        <c:ser>
          <c:idx val="4"/>
          <c:order val="2"/>
          <c:tx>
            <c:strRef>
              <c:f>'Figura 1'!$D$20</c:f>
              <c:strCache>
                <c:ptCount val="1"/>
                <c:pt idx="0">
                  <c:v>Martie</c:v>
                </c:pt>
              </c:strCache>
            </c:strRef>
          </c:tx>
          <c:spPr>
            <a:solidFill>
              <a:schemeClr val="accent1">
                <a:tint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1'!$A$21:$A$26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1'!$D$21:$D$26</c:f>
              <c:numCache>
                <c:formatCode>#\ ##0.0</c:formatCode>
                <c:ptCount val="6"/>
                <c:pt idx="0">
                  <c:v>161.30000000000001</c:v>
                </c:pt>
                <c:pt idx="1">
                  <c:v>212.1</c:v>
                </c:pt>
                <c:pt idx="2">
                  <c:v>242.1</c:v>
                </c:pt>
                <c:pt idx="3">
                  <c:v>257.2</c:v>
                </c:pt>
                <c:pt idx="4">
                  <c:v>210.2</c:v>
                </c:pt>
                <c:pt idx="5">
                  <c:v>259.2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9520-4AA7-9226-374D1498C729}"/>
            </c:ext>
          </c:extLst>
        </c:ser>
        <c:ser>
          <c:idx val="5"/>
          <c:order val="3"/>
          <c:tx>
            <c:strRef>
              <c:f>'Figura 1'!$E$20</c:f>
              <c:strCache>
                <c:ptCount val="1"/>
                <c:pt idx="0">
                  <c:v>Aprilie</c:v>
                </c:pt>
              </c:strCache>
            </c:strRef>
          </c:tx>
          <c:spPr>
            <a:solidFill>
              <a:schemeClr val="accent1">
                <a:tint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1'!$A$21:$A$26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1'!$E$21:$E$26</c:f>
              <c:numCache>
                <c:formatCode>#\ ##0.0</c:formatCode>
                <c:ptCount val="6"/>
                <c:pt idx="0">
                  <c:v>178.5</c:v>
                </c:pt>
                <c:pt idx="1">
                  <c:v>154.19999999999999</c:v>
                </c:pt>
                <c:pt idx="2">
                  <c:v>199.7</c:v>
                </c:pt>
                <c:pt idx="3">
                  <c:v>215.6</c:v>
                </c:pt>
                <c:pt idx="4">
                  <c:v>149.80000000000001</c:v>
                </c:pt>
                <c:pt idx="5">
                  <c:v>218.3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9520-4AA7-9226-374D1498C729}"/>
            </c:ext>
          </c:extLst>
        </c:ser>
        <c:ser>
          <c:idx val="6"/>
          <c:order val="4"/>
          <c:tx>
            <c:strRef>
              <c:f>'Figura 1'!$F$20</c:f>
              <c:strCache>
                <c:ptCount val="1"/>
                <c:pt idx="0">
                  <c:v>Mai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'Figura 1'!$A$21:$A$26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1'!$F$21:$F$26</c:f>
              <c:numCache>
                <c:formatCode>#\ ##0.0</c:formatCode>
                <c:ptCount val="6"/>
                <c:pt idx="0">
                  <c:v>153</c:v>
                </c:pt>
                <c:pt idx="1">
                  <c:v>174.7</c:v>
                </c:pt>
                <c:pt idx="2">
                  <c:v>223</c:v>
                </c:pt>
                <c:pt idx="3">
                  <c:v>210.5</c:v>
                </c:pt>
                <c:pt idx="4">
                  <c:v>155.69999999999999</c:v>
                </c:pt>
                <c:pt idx="5">
                  <c:v>201.7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9520-4AA7-9226-374D1498C729}"/>
            </c:ext>
          </c:extLst>
        </c:ser>
        <c:ser>
          <c:idx val="7"/>
          <c:order val="5"/>
          <c:tx>
            <c:strRef>
              <c:f>'Figura 1'!$G$20</c:f>
              <c:strCache>
                <c:ptCount val="1"/>
                <c:pt idx="0">
                  <c:v>Iunie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1'!$A$21:$A$26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1'!$G$21:$G$26</c:f>
              <c:numCache>
                <c:formatCode>#\ ##0.0</c:formatCode>
                <c:ptCount val="6"/>
                <c:pt idx="0">
                  <c:v>157.4</c:v>
                </c:pt>
                <c:pt idx="1">
                  <c:v>171.1</c:v>
                </c:pt>
                <c:pt idx="2">
                  <c:v>214.1</c:v>
                </c:pt>
                <c:pt idx="3">
                  <c:v>202.2</c:v>
                </c:pt>
                <c:pt idx="4">
                  <c:v>189.6</c:v>
                </c:pt>
                <c:pt idx="5">
                  <c:v>226.8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9520-4AA7-9226-374D1498C729}"/>
            </c:ext>
          </c:extLst>
        </c:ser>
        <c:ser>
          <c:idx val="8"/>
          <c:order val="6"/>
          <c:tx>
            <c:strRef>
              <c:f>'Figura 1'!$H$20</c:f>
              <c:strCache>
                <c:ptCount val="1"/>
                <c:pt idx="0">
                  <c:v>Iulie</c:v>
                </c:pt>
              </c:strCache>
            </c:strRef>
          </c:tx>
          <c:spPr>
            <a:solidFill>
              <a:schemeClr val="accent1">
                <a:shade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1'!$A$21:$A$26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1'!$H$21:$H$26</c:f>
              <c:numCache>
                <c:formatCode>#\ ##0.0</c:formatCode>
                <c:ptCount val="6"/>
                <c:pt idx="0">
                  <c:v>165.6</c:v>
                </c:pt>
                <c:pt idx="1">
                  <c:v>191.6</c:v>
                </c:pt>
                <c:pt idx="2">
                  <c:v>218.8</c:v>
                </c:pt>
                <c:pt idx="3">
                  <c:v>220.2</c:v>
                </c:pt>
                <c:pt idx="4">
                  <c:v>191.1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9520-4AA7-9226-374D1498C729}"/>
            </c:ext>
          </c:extLst>
        </c:ser>
        <c:ser>
          <c:idx val="9"/>
          <c:order val="7"/>
          <c:tx>
            <c:strRef>
              <c:f>'Figura 1'!$I$20</c:f>
              <c:strCache>
                <c:ptCount val="1"/>
                <c:pt idx="0">
                  <c:v>August</c:v>
                </c:pt>
              </c:strCache>
            </c:strRef>
          </c:tx>
          <c:spPr>
            <a:solidFill>
              <a:schemeClr val="accent1">
                <a:shade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1'!$A$21:$A$26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1'!$I$21:$I$26</c:f>
              <c:numCache>
                <c:formatCode>#\ ##0.0</c:formatCode>
                <c:ptCount val="6"/>
                <c:pt idx="0">
                  <c:v>168</c:v>
                </c:pt>
                <c:pt idx="1">
                  <c:v>207.9</c:v>
                </c:pt>
                <c:pt idx="2">
                  <c:v>218.6</c:v>
                </c:pt>
                <c:pt idx="3">
                  <c:v>205.8</c:v>
                </c:pt>
                <c:pt idx="4">
                  <c:v>163.9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9520-4AA7-9226-374D1498C729}"/>
            </c:ext>
          </c:extLst>
        </c:ser>
        <c:ser>
          <c:idx val="10"/>
          <c:order val="8"/>
          <c:tx>
            <c:strRef>
              <c:f>'Figura 1'!$J$20</c:f>
              <c:strCache>
                <c:ptCount val="1"/>
                <c:pt idx="0">
                  <c:v>Septembrie</c:v>
                </c:pt>
              </c:strCache>
            </c:strRef>
          </c:tx>
          <c:spPr>
            <a:solidFill>
              <a:schemeClr val="accent1">
                <a:shade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1'!$A$21:$A$26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1'!$J$21:$J$26</c:f>
              <c:numCache>
                <c:formatCode>#\ ##0.0</c:formatCode>
                <c:ptCount val="6"/>
                <c:pt idx="0">
                  <c:v>193.6</c:v>
                </c:pt>
                <c:pt idx="1">
                  <c:v>223.9</c:v>
                </c:pt>
                <c:pt idx="2">
                  <c:v>207.3</c:v>
                </c:pt>
                <c:pt idx="3">
                  <c:v>238.8</c:v>
                </c:pt>
                <c:pt idx="4">
                  <c:v>212.3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9520-4AA7-9226-374D1498C729}"/>
            </c:ext>
          </c:extLst>
        </c:ser>
        <c:ser>
          <c:idx val="11"/>
          <c:order val="9"/>
          <c:tx>
            <c:strRef>
              <c:f>'Figura 1'!$K$20</c:f>
              <c:strCache>
                <c:ptCount val="1"/>
                <c:pt idx="0">
                  <c:v>Octombrie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1'!$A$21:$A$26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1'!$K$21:$K$26</c:f>
              <c:numCache>
                <c:formatCode>#\ ##0.0</c:formatCode>
                <c:ptCount val="6"/>
                <c:pt idx="0">
                  <c:v>200.8</c:v>
                </c:pt>
                <c:pt idx="1">
                  <c:v>268.2</c:v>
                </c:pt>
                <c:pt idx="2">
                  <c:v>259</c:v>
                </c:pt>
                <c:pt idx="3">
                  <c:v>268.3</c:v>
                </c:pt>
                <c:pt idx="4">
                  <c:v>249.4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9520-4AA7-9226-374D1498C729}"/>
            </c:ext>
          </c:extLst>
        </c:ser>
        <c:ser>
          <c:idx val="12"/>
          <c:order val="10"/>
          <c:tx>
            <c:strRef>
              <c:f>'Figura 1'!$L$20</c:f>
              <c:strCache>
                <c:ptCount val="1"/>
                <c:pt idx="0">
                  <c:v>Noiembrie</c:v>
                </c:pt>
              </c:strCache>
            </c:strRef>
          </c:tx>
          <c:spPr>
            <a:solidFill>
              <a:schemeClr val="accent1">
                <a:shade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1'!$A$21:$A$26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1'!$L$21:$L$26</c:f>
              <c:numCache>
                <c:formatCode>#\ ##0.0</c:formatCode>
                <c:ptCount val="6"/>
                <c:pt idx="0">
                  <c:v>217.6</c:v>
                </c:pt>
                <c:pt idx="1">
                  <c:v>272.10000000000002</c:v>
                </c:pt>
                <c:pt idx="2">
                  <c:v>268.89999999999998</c:v>
                </c:pt>
                <c:pt idx="3">
                  <c:v>266.60000000000002</c:v>
                </c:pt>
                <c:pt idx="4">
                  <c:v>262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506-4ABF-AE3A-BDB053FBE632}"/>
            </c:ext>
          </c:extLst>
        </c:ser>
        <c:ser>
          <c:idx val="0"/>
          <c:order val="11"/>
          <c:tx>
            <c:strRef>
              <c:f>'Figura 1'!$M$20</c:f>
              <c:strCache>
                <c:ptCount val="1"/>
                <c:pt idx="0">
                  <c:v>Decembrie</c:v>
                </c:pt>
              </c:strCache>
            </c:strRef>
          </c:tx>
          <c:spPr>
            <a:solidFill>
              <a:schemeClr val="accent1">
                <a:tint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1'!$A$21:$A$26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1'!$M$21:$M$26</c:f>
              <c:numCache>
                <c:formatCode>#\ ##0.0</c:formatCode>
                <c:ptCount val="6"/>
                <c:pt idx="0">
                  <c:v>193.5</c:v>
                </c:pt>
                <c:pt idx="1">
                  <c:v>233.1</c:v>
                </c:pt>
                <c:pt idx="2">
                  <c:v>218.8</c:v>
                </c:pt>
                <c:pt idx="3">
                  <c:v>218.3</c:v>
                </c:pt>
                <c:pt idx="4">
                  <c:v>218.3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506-4ABF-AE3A-BDB053FBE6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89397760"/>
        <c:axId val="266807984"/>
      </c:barChart>
      <c:catAx>
        <c:axId val="189397760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266807984"/>
        <c:crosses val="autoZero"/>
        <c:auto val="0"/>
        <c:lblAlgn val="ctr"/>
        <c:lblOffset val="100"/>
        <c:tickLblSkip val="1"/>
        <c:noMultiLvlLbl val="0"/>
      </c:catAx>
      <c:valAx>
        <c:axId val="266807984"/>
        <c:scaling>
          <c:orientation val="minMax"/>
          <c:max val="280"/>
          <c:min val="1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\ ##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89397760"/>
        <c:crosses val="autoZero"/>
        <c:crossBetween val="between"/>
        <c:majorUnit val="30"/>
      </c:valAx>
      <c:spPr>
        <a:noFill/>
        <a:ln>
          <a:noFill/>
        </a:ln>
        <a:effectLst/>
      </c:spPr>
    </c:plotArea>
    <c:legend>
      <c:legendPos val="b"/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egendEntry>
        <c:idx val="5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ayout>
        <c:manualLayout>
          <c:xMode val="edge"/>
          <c:yMode val="edge"/>
          <c:x val="0"/>
          <c:y val="0.91116886173981615"/>
          <c:w val="1"/>
          <c:h val="8.87628732507091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89044942487555"/>
          <c:y val="3.3573141486810551E-2"/>
          <c:w val="0.76089625109673775"/>
          <c:h val="0.736821314601861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'Figura 9'!$B$24</c:f>
              <c:strCache>
                <c:ptCount val="1"/>
                <c:pt idx="0">
                  <c:v>Ianuarie - iunie 2021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9'!$A$25:$A$31</c:f>
              <c:strCache>
                <c:ptCount val="7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  <c:pt idx="5">
                  <c:v>Instalaţii fixe de transport</c:v>
                </c:pt>
                <c:pt idx="6">
                  <c:v>Autopropulsie</c:v>
                </c:pt>
              </c:strCache>
            </c:strRef>
          </c:cat>
          <c:val>
            <c:numRef>
              <c:f>'Figura 9'!$B$25:$B$31</c:f>
              <c:numCache>
                <c:formatCode>General</c:formatCode>
                <c:ptCount val="7"/>
                <c:pt idx="0">
                  <c:v>1.9</c:v>
                </c:pt>
                <c:pt idx="1">
                  <c:v>4.7</c:v>
                </c:pt>
                <c:pt idx="2">
                  <c:v>86.6</c:v>
                </c:pt>
                <c:pt idx="3">
                  <c:v>2.4</c:v>
                </c:pt>
                <c:pt idx="4">
                  <c:v>0.2</c:v>
                </c:pt>
                <c:pt idx="5">
                  <c:v>3.6</c:v>
                </c:pt>
                <c:pt idx="6">
                  <c:v>0.6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254-4901-8F26-F774DF753091}"/>
            </c:ext>
          </c:extLst>
        </c:ser>
        <c:ser>
          <c:idx val="1"/>
          <c:order val="1"/>
          <c:tx>
            <c:strRef>
              <c:f>'Figura 9'!$C$24</c:f>
              <c:strCache>
                <c:ptCount val="1"/>
                <c:pt idx="0">
                  <c:v>Ianuarie - iunie 2020</c:v>
                </c:pt>
              </c:strCache>
            </c:strRef>
          </c:tx>
          <c:spPr>
            <a:solidFill>
              <a:schemeClr val="accent1">
                <a:shade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9'!$A$25:$A$31</c:f>
              <c:strCache>
                <c:ptCount val="7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  <c:pt idx="5">
                  <c:v>Instalaţii fixe de transport</c:v>
                </c:pt>
                <c:pt idx="6">
                  <c:v>Autopropulsie</c:v>
                </c:pt>
              </c:strCache>
            </c:strRef>
          </c:cat>
          <c:val>
            <c:numRef>
              <c:f>'Figura 9'!$C$25:$C$31</c:f>
              <c:numCache>
                <c:formatCode>0.0</c:formatCode>
                <c:ptCount val="7"/>
                <c:pt idx="0">
                  <c:v>1.7</c:v>
                </c:pt>
                <c:pt idx="1">
                  <c:v>4</c:v>
                </c:pt>
                <c:pt idx="2">
                  <c:v>86.6</c:v>
                </c:pt>
                <c:pt idx="3">
                  <c:v>2.4</c:v>
                </c:pt>
                <c:pt idx="4">
                  <c:v>0.2</c:v>
                </c:pt>
                <c:pt idx="5">
                  <c:v>4.7</c:v>
                </c:pt>
                <c:pt idx="6">
                  <c:v>0.4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254-4901-8F26-F774DF753091}"/>
            </c:ext>
          </c:extLst>
        </c:ser>
        <c:ser>
          <c:idx val="2"/>
          <c:order val="2"/>
          <c:tx>
            <c:strRef>
              <c:f>'Figura 9'!$D$24</c:f>
              <c:strCache>
                <c:ptCount val="1"/>
                <c:pt idx="0">
                  <c:v>Ianuarie - iunie 2019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9'!$A$25:$A$31</c:f>
              <c:strCache>
                <c:ptCount val="7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  <c:pt idx="5">
                  <c:v>Instalaţii fixe de transport</c:v>
                </c:pt>
                <c:pt idx="6">
                  <c:v>Autopropulsie</c:v>
                </c:pt>
              </c:strCache>
            </c:strRef>
          </c:cat>
          <c:val>
            <c:numRef>
              <c:f>'Figura 9'!$D$25:$D$31</c:f>
              <c:numCache>
                <c:formatCode>0.0</c:formatCode>
                <c:ptCount val="7"/>
                <c:pt idx="0">
                  <c:v>2.1</c:v>
                </c:pt>
                <c:pt idx="1">
                  <c:v>4.5999999999999996</c:v>
                </c:pt>
                <c:pt idx="2">
                  <c:v>83.8</c:v>
                </c:pt>
                <c:pt idx="3">
                  <c:v>2.6</c:v>
                </c:pt>
                <c:pt idx="4">
                  <c:v>0.2</c:v>
                </c:pt>
                <c:pt idx="5">
                  <c:v>6</c:v>
                </c:pt>
                <c:pt idx="6">
                  <c:v>0.7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254-4901-8F26-F774DF753091}"/>
            </c:ext>
          </c:extLst>
        </c:ser>
        <c:ser>
          <c:idx val="3"/>
          <c:order val="3"/>
          <c:tx>
            <c:strRef>
              <c:f>'Figura 9'!$E$24</c:f>
              <c:strCache>
                <c:ptCount val="1"/>
                <c:pt idx="0">
                  <c:v>Ianuarie - iunie 2018</c:v>
                </c:pt>
              </c:strCache>
            </c:strRef>
          </c:tx>
          <c:spPr>
            <a:solidFill>
              <a:schemeClr val="accent1">
                <a:tint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9'!$A$25:$A$31</c:f>
              <c:strCache>
                <c:ptCount val="7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  <c:pt idx="5">
                  <c:v>Instalaţii fixe de transport</c:v>
                </c:pt>
                <c:pt idx="6">
                  <c:v>Autopropulsie</c:v>
                </c:pt>
              </c:strCache>
            </c:strRef>
          </c:cat>
          <c:val>
            <c:numRef>
              <c:f>'Figura 9'!$E$25:$E$31</c:f>
              <c:numCache>
                <c:formatCode>General</c:formatCode>
                <c:ptCount val="7"/>
                <c:pt idx="0">
                  <c:v>2.7</c:v>
                </c:pt>
                <c:pt idx="1">
                  <c:v>5.2</c:v>
                </c:pt>
                <c:pt idx="2">
                  <c:v>83.4</c:v>
                </c:pt>
                <c:pt idx="3">
                  <c:v>2.6</c:v>
                </c:pt>
                <c:pt idx="4">
                  <c:v>0.3</c:v>
                </c:pt>
                <c:pt idx="5">
                  <c:v>5.2</c:v>
                </c:pt>
                <c:pt idx="6">
                  <c:v>0.6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254-4901-8F26-F774DF753091}"/>
            </c:ext>
          </c:extLst>
        </c:ser>
        <c:ser>
          <c:idx val="4"/>
          <c:order val="4"/>
          <c:tx>
            <c:strRef>
              <c:f>'Figura 9'!$F$24</c:f>
              <c:strCache>
                <c:ptCount val="1"/>
                <c:pt idx="0">
                  <c:v>Ianuarie - iunie 2017</c:v>
                </c:pt>
              </c:strCache>
            </c:strRef>
          </c:tx>
          <c:spPr>
            <a:solidFill>
              <a:schemeClr val="accent1">
                <a:tint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9'!$A$25:$A$31</c:f>
              <c:strCache>
                <c:ptCount val="7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  <c:pt idx="5">
                  <c:v>Instalaţii fixe de transport</c:v>
                </c:pt>
                <c:pt idx="6">
                  <c:v>Autopropulsie</c:v>
                </c:pt>
              </c:strCache>
            </c:strRef>
          </c:cat>
          <c:val>
            <c:numRef>
              <c:f>'Figura 9'!$F$25:$F$31</c:f>
              <c:numCache>
                <c:formatCode>General</c:formatCode>
                <c:ptCount val="7"/>
                <c:pt idx="0">
                  <c:v>2.4</c:v>
                </c:pt>
                <c:pt idx="1">
                  <c:v>5.5</c:v>
                </c:pt>
                <c:pt idx="2">
                  <c:v>82.8</c:v>
                </c:pt>
                <c:pt idx="3">
                  <c:v>2.7</c:v>
                </c:pt>
                <c:pt idx="4">
                  <c:v>0.3</c:v>
                </c:pt>
                <c:pt idx="5">
                  <c:v>5.7</c:v>
                </c:pt>
                <c:pt idx="6">
                  <c:v>0.6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254-4901-8F26-F774DF753091}"/>
            </c:ext>
          </c:extLst>
        </c:ser>
        <c:ser>
          <c:idx val="5"/>
          <c:order val="5"/>
          <c:tx>
            <c:strRef>
              <c:f>'Figura 9'!$G$24</c:f>
              <c:strCache>
                <c:ptCount val="1"/>
                <c:pt idx="0">
                  <c:v>Ianuarie - iunie 2016</c:v>
                </c:pt>
              </c:strCache>
            </c:strRef>
          </c:tx>
          <c:spPr>
            <a:solidFill>
              <a:schemeClr val="accent1">
                <a:tint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9'!$A$25:$A$31</c:f>
              <c:strCache>
                <c:ptCount val="7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  <c:pt idx="5">
                  <c:v>Instalaţii fixe de transport</c:v>
                </c:pt>
                <c:pt idx="6">
                  <c:v>Autopropulsie</c:v>
                </c:pt>
              </c:strCache>
            </c:strRef>
          </c:cat>
          <c:val>
            <c:numRef>
              <c:f>'Figura 9'!$G$25:$G$31</c:f>
              <c:numCache>
                <c:formatCode>0.0</c:formatCode>
                <c:ptCount val="7"/>
                <c:pt idx="0">
                  <c:v>2.2999999999999998</c:v>
                </c:pt>
                <c:pt idx="1">
                  <c:v>5.6</c:v>
                </c:pt>
                <c:pt idx="2">
                  <c:v>82.5</c:v>
                </c:pt>
                <c:pt idx="3">
                  <c:v>1.8</c:v>
                </c:pt>
                <c:pt idx="4">
                  <c:v>1</c:v>
                </c:pt>
                <c:pt idx="5">
                  <c:v>6.2</c:v>
                </c:pt>
                <c:pt idx="6">
                  <c:v>0.6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8254-4901-8F26-F774DF7530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69973568"/>
        <c:axId val="269974128"/>
      </c:barChart>
      <c:catAx>
        <c:axId val="2699735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269974128"/>
        <c:crossesAt val="0"/>
        <c:auto val="1"/>
        <c:lblAlgn val="ctr"/>
        <c:lblOffset val="100"/>
        <c:noMultiLvlLbl val="0"/>
      </c:catAx>
      <c:valAx>
        <c:axId val="269974128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269973568"/>
        <c:crosses val="autoZero"/>
        <c:crossBetween val="between"/>
        <c:minorUnit val="1"/>
        <c:dispUnits>
          <c:builtInUnit val="hundreds"/>
        </c:dispUnits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egendEntry>
        <c:idx val="5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ayout>
        <c:manualLayout>
          <c:xMode val="edge"/>
          <c:yMode val="edge"/>
          <c:x val="0.15582116219641409"/>
          <c:y val="0.88493539593724413"/>
          <c:w val="0.84362058328366329"/>
          <c:h val="0.113446253301938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069977473288278E-2"/>
          <c:y val="6.8484183803067242E-2"/>
          <c:w val="0.93986930373860744"/>
          <c:h val="0.6722075567892142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'Figura 10'!$A$23</c:f>
              <c:strCache>
                <c:ptCount val="1"/>
                <c:pt idx="0">
                  <c:v>Ţările Uniunii Europene - total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10'!$B$22:$G$22</c:f>
              <c:strCache>
                <c:ptCount val="6"/>
                <c:pt idx="0">
                  <c:v>Ianuarie - iunie     2016</c:v>
                </c:pt>
                <c:pt idx="1">
                  <c:v>Ianuarie - iunie     2017</c:v>
                </c:pt>
                <c:pt idx="2">
                  <c:v>Ianuarie - iunie     2018</c:v>
                </c:pt>
                <c:pt idx="3">
                  <c:v>Ianuarie - iunie     2019</c:v>
                </c:pt>
                <c:pt idx="4">
                  <c:v>Ianuarie - iunie     2020</c:v>
                </c:pt>
                <c:pt idx="5">
                  <c:v>Ianuarie - iunie     2021</c:v>
                </c:pt>
              </c:strCache>
            </c:strRef>
          </c:cat>
          <c:val>
            <c:numRef>
              <c:f>'Figura 10'!$B$23:$G$23</c:f>
              <c:numCache>
                <c:formatCode>General</c:formatCode>
                <c:ptCount val="6"/>
                <c:pt idx="0">
                  <c:v>47.8</c:v>
                </c:pt>
                <c:pt idx="1">
                  <c:v>47.9</c:v>
                </c:pt>
                <c:pt idx="2" formatCode="0.0">
                  <c:v>50</c:v>
                </c:pt>
                <c:pt idx="3" formatCode="#\ ##0.0">
                  <c:v>48.972246272399481</c:v>
                </c:pt>
                <c:pt idx="4">
                  <c:v>46.7</c:v>
                </c:pt>
                <c:pt idx="5">
                  <c:v>47.4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B49-4350-AC6F-7B3B9B8C79B6}"/>
            </c:ext>
          </c:extLst>
        </c:ser>
        <c:ser>
          <c:idx val="1"/>
          <c:order val="1"/>
          <c:tx>
            <c:strRef>
              <c:f>'Figura 10'!$A$24</c:f>
              <c:strCache>
                <c:ptCount val="1"/>
                <c:pt idx="0">
                  <c:v>Ţările CSI - 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10'!$B$22:$G$22</c:f>
              <c:strCache>
                <c:ptCount val="6"/>
                <c:pt idx="0">
                  <c:v>Ianuarie - iunie     2016</c:v>
                </c:pt>
                <c:pt idx="1">
                  <c:v>Ianuarie - iunie     2017</c:v>
                </c:pt>
                <c:pt idx="2">
                  <c:v>Ianuarie - iunie     2018</c:v>
                </c:pt>
                <c:pt idx="3">
                  <c:v>Ianuarie - iunie     2019</c:v>
                </c:pt>
                <c:pt idx="4">
                  <c:v>Ianuarie - iunie     2020</c:v>
                </c:pt>
                <c:pt idx="5">
                  <c:v>Ianuarie - iunie     2021</c:v>
                </c:pt>
              </c:strCache>
            </c:strRef>
          </c:cat>
          <c:val>
            <c:numRef>
              <c:f>'Figura 10'!$B$24:$G$24</c:f>
              <c:numCache>
                <c:formatCode>General</c:formatCode>
                <c:ptCount val="6"/>
                <c:pt idx="0">
                  <c:v>25.3</c:v>
                </c:pt>
                <c:pt idx="1">
                  <c:v>24.9</c:v>
                </c:pt>
                <c:pt idx="2" formatCode="0.0">
                  <c:v>23.3</c:v>
                </c:pt>
                <c:pt idx="3" formatCode="#\ ##0.0">
                  <c:v>24.802200674336213</c:v>
                </c:pt>
                <c:pt idx="4">
                  <c:v>24.5</c:v>
                </c:pt>
                <c:pt idx="5">
                  <c:v>22.7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B49-4350-AC6F-7B3B9B8C79B6}"/>
            </c:ext>
          </c:extLst>
        </c:ser>
        <c:ser>
          <c:idx val="2"/>
          <c:order val="2"/>
          <c:tx>
            <c:strRef>
              <c:f>'Figura 10'!$A$25</c:f>
              <c:strCache>
                <c:ptCount val="1"/>
                <c:pt idx="0">
                  <c:v>Celelalte ţări ale lumii - total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10'!$B$22:$G$22</c:f>
              <c:strCache>
                <c:ptCount val="6"/>
                <c:pt idx="0">
                  <c:v>Ianuarie - iunie     2016</c:v>
                </c:pt>
                <c:pt idx="1">
                  <c:v>Ianuarie - iunie     2017</c:v>
                </c:pt>
                <c:pt idx="2">
                  <c:v>Ianuarie - iunie     2018</c:v>
                </c:pt>
                <c:pt idx="3">
                  <c:v>Ianuarie - iunie     2019</c:v>
                </c:pt>
                <c:pt idx="4">
                  <c:v>Ianuarie - iunie     2020</c:v>
                </c:pt>
                <c:pt idx="5">
                  <c:v>Ianuarie - iunie     2021</c:v>
                </c:pt>
              </c:strCache>
            </c:strRef>
          </c:cat>
          <c:val>
            <c:numRef>
              <c:f>'Figura 10'!$B$25:$G$25</c:f>
              <c:numCache>
                <c:formatCode>General</c:formatCode>
                <c:ptCount val="6"/>
                <c:pt idx="0">
                  <c:v>26.9</c:v>
                </c:pt>
                <c:pt idx="1">
                  <c:v>27.2</c:v>
                </c:pt>
                <c:pt idx="2" formatCode="0.0">
                  <c:v>26.7</c:v>
                </c:pt>
                <c:pt idx="3" formatCode="#\ ##0.0">
                  <c:v>26.22555305326431</c:v>
                </c:pt>
                <c:pt idx="4">
                  <c:v>28.8</c:v>
                </c:pt>
                <c:pt idx="5">
                  <c:v>29.9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B49-4350-AC6F-7B3B9B8C79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0396896"/>
        <c:axId val="270397456"/>
      </c:barChart>
      <c:catAx>
        <c:axId val="270396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270397456"/>
        <c:crosses val="autoZero"/>
        <c:auto val="0"/>
        <c:lblAlgn val="ctr"/>
        <c:lblOffset val="100"/>
        <c:noMultiLvlLbl val="0"/>
      </c:catAx>
      <c:valAx>
        <c:axId val="270397456"/>
        <c:scaling>
          <c:orientation val="minMax"/>
          <c:max val="10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270396896"/>
        <c:crosses val="autoZero"/>
        <c:crossBetween val="between"/>
      </c:valAx>
      <c:spPr>
        <a:noFill/>
        <a:ln w="6350"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ayout>
        <c:manualLayout>
          <c:xMode val="edge"/>
          <c:yMode val="edge"/>
          <c:x val="3.7397860259691489E-2"/>
          <c:y val="0.91097538763219799"/>
          <c:w val="0.93105796047794498"/>
          <c:h val="8.5815523059617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668505608773423E-2"/>
          <c:y val="3.3602647495150066E-2"/>
          <c:w val="0.91068898658274244"/>
          <c:h val="0.487202166821799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11'!$B$24</c:f>
              <c:strCache>
                <c:ptCount val="1"/>
                <c:pt idx="0">
                  <c:v> Ianuarie - iunie 2016</c:v>
                </c:pt>
              </c:strCache>
            </c:strRef>
          </c:tx>
          <c:spPr>
            <a:solidFill>
              <a:schemeClr val="accent1">
                <a:tint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11'!$A$25:$A$43</c:f>
              <c:strCache>
                <c:ptCount val="19"/>
                <c:pt idx="0">
                  <c:v>România</c:v>
                </c:pt>
                <c:pt idx="1">
                  <c:v>China</c:v>
                </c:pt>
                <c:pt idx="2">
                  <c:v>Federația Rusă</c:v>
                </c:pt>
                <c:pt idx="3">
                  <c:v>Ucraina</c:v>
                </c:pt>
                <c:pt idx="4">
                  <c:v>Germania</c:v>
                </c:pt>
                <c:pt idx="5">
                  <c:v>Turcia</c:v>
                </c:pt>
                <c:pt idx="6">
                  <c:v>Italia</c:v>
                </c:pt>
                <c:pt idx="7">
                  <c:v>Polonia</c:v>
                </c:pt>
                <c:pt idx="8">
                  <c:v>Franța</c:v>
                </c:pt>
                <c:pt idx="9">
                  <c:v>Ungaria</c:v>
                </c:pt>
                <c:pt idx="10">
                  <c:v>Belarus</c:v>
                </c:pt>
                <c:pt idx="11">
                  <c:v>Republica Cehă</c:v>
                </c:pt>
                <c:pt idx="12">
                  <c:v>Statele Unite ale Americii</c:v>
                </c:pt>
                <c:pt idx="13">
                  <c:v>Austria</c:v>
                </c:pt>
                <c:pt idx="14">
                  <c:v>Spania</c:v>
                </c:pt>
                <c:pt idx="15">
                  <c:v>Bulgaria</c:v>
                </c:pt>
                <c:pt idx="16">
                  <c:v>Olanda</c:v>
                </c:pt>
                <c:pt idx="17">
                  <c:v>Japonia</c:v>
                </c:pt>
                <c:pt idx="18">
                  <c:v>Regatul Unit </c:v>
                </c:pt>
              </c:strCache>
            </c:strRef>
          </c:cat>
          <c:val>
            <c:numRef>
              <c:f>'Figura 11'!$B$25:$B$43</c:f>
              <c:numCache>
                <c:formatCode>#\ ##0.0</c:formatCode>
                <c:ptCount val="19"/>
                <c:pt idx="0">
                  <c:v>12.945102999551041</c:v>
                </c:pt>
                <c:pt idx="1">
                  <c:v>9.0451798689199201</c:v>
                </c:pt>
                <c:pt idx="2">
                  <c:v>13.480072629629413</c:v>
                </c:pt>
                <c:pt idx="3">
                  <c:v>9.1709689222349073</c:v>
                </c:pt>
                <c:pt idx="4">
                  <c:v>8.0443405637957763</c:v>
                </c:pt>
                <c:pt idx="5">
                  <c:v>6.693977419025507</c:v>
                </c:pt>
                <c:pt idx="6">
                  <c:v>7.3940543286957832</c:v>
                </c:pt>
                <c:pt idx="7">
                  <c:v>3.0468544710370455</c:v>
                </c:pt>
                <c:pt idx="8">
                  <c:v>2.6910471723798253</c:v>
                </c:pt>
                <c:pt idx="9">
                  <c:v>1.9999659890124593</c:v>
                </c:pt>
                <c:pt idx="10">
                  <c:v>2.4373469567230632</c:v>
                </c:pt>
                <c:pt idx="11">
                  <c:v>1.3721443200341494</c:v>
                </c:pt>
                <c:pt idx="12">
                  <c:v>1.6446824079895437</c:v>
                </c:pt>
                <c:pt idx="13">
                  <c:v>1.939948075401791</c:v>
                </c:pt>
                <c:pt idx="14">
                  <c:v>1.3840739547263829</c:v>
                </c:pt>
                <c:pt idx="15">
                  <c:v>1.4611632750773258</c:v>
                </c:pt>
                <c:pt idx="16">
                  <c:v>1.0470649450457776</c:v>
                </c:pt>
                <c:pt idx="17">
                  <c:v>0.73118405455032076</c:v>
                </c:pt>
                <c:pt idx="18">
                  <c:v>1.6357048748018799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95D-4027-9176-5A5FABFE2538}"/>
            </c:ext>
          </c:extLst>
        </c:ser>
        <c:ser>
          <c:idx val="1"/>
          <c:order val="1"/>
          <c:tx>
            <c:strRef>
              <c:f>'Figura 11'!$C$24</c:f>
              <c:strCache>
                <c:ptCount val="1"/>
                <c:pt idx="0">
                  <c:v>Ianuarie - iunie 2017</c:v>
                </c:pt>
              </c:strCache>
            </c:strRef>
          </c:tx>
          <c:spPr>
            <a:solidFill>
              <a:schemeClr val="accent1">
                <a:tint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11'!$A$25:$A$43</c:f>
              <c:strCache>
                <c:ptCount val="19"/>
                <c:pt idx="0">
                  <c:v>România</c:v>
                </c:pt>
                <c:pt idx="1">
                  <c:v>China</c:v>
                </c:pt>
                <c:pt idx="2">
                  <c:v>Federația Rusă</c:v>
                </c:pt>
                <c:pt idx="3">
                  <c:v>Ucraina</c:v>
                </c:pt>
                <c:pt idx="4">
                  <c:v>Germania</c:v>
                </c:pt>
                <c:pt idx="5">
                  <c:v>Turcia</c:v>
                </c:pt>
                <c:pt idx="6">
                  <c:v>Italia</c:v>
                </c:pt>
                <c:pt idx="7">
                  <c:v>Polonia</c:v>
                </c:pt>
                <c:pt idx="8">
                  <c:v>Franța</c:v>
                </c:pt>
                <c:pt idx="9">
                  <c:v>Ungaria</c:v>
                </c:pt>
                <c:pt idx="10">
                  <c:v>Belarus</c:v>
                </c:pt>
                <c:pt idx="11">
                  <c:v>Republica Cehă</c:v>
                </c:pt>
                <c:pt idx="12">
                  <c:v>Statele Unite ale Americii</c:v>
                </c:pt>
                <c:pt idx="13">
                  <c:v>Austria</c:v>
                </c:pt>
                <c:pt idx="14">
                  <c:v>Spania</c:v>
                </c:pt>
                <c:pt idx="15">
                  <c:v>Bulgaria</c:v>
                </c:pt>
                <c:pt idx="16">
                  <c:v>Olanda</c:v>
                </c:pt>
                <c:pt idx="17">
                  <c:v>Japonia</c:v>
                </c:pt>
                <c:pt idx="18">
                  <c:v>Regatul Unit </c:v>
                </c:pt>
              </c:strCache>
            </c:strRef>
          </c:cat>
          <c:val>
            <c:numRef>
              <c:f>'Figura 11'!$C$25:$C$43</c:f>
              <c:numCache>
                <c:formatCode>#\ ##0.0</c:formatCode>
                <c:ptCount val="19"/>
                <c:pt idx="0">
                  <c:v>13.763718071486581</c:v>
                </c:pt>
                <c:pt idx="1">
                  <c:v>10.064544419845738</c:v>
                </c:pt>
                <c:pt idx="2">
                  <c:v>11.989181719043007</c:v>
                </c:pt>
                <c:pt idx="3">
                  <c:v>10.299361369830111</c:v>
                </c:pt>
                <c:pt idx="4">
                  <c:v>7.9669295282208088</c:v>
                </c:pt>
                <c:pt idx="5">
                  <c:v>6.693977419025507</c:v>
                </c:pt>
                <c:pt idx="6">
                  <c:v>7.1257720251236805</c:v>
                </c:pt>
                <c:pt idx="7">
                  <c:v>3.2011011968797116</c:v>
                </c:pt>
                <c:pt idx="8">
                  <c:v>2.7080227118435434</c:v>
                </c:pt>
                <c:pt idx="9">
                  <c:v>2.0716870632954851</c:v>
                </c:pt>
                <c:pt idx="10">
                  <c:v>2.4435634550605525</c:v>
                </c:pt>
                <c:pt idx="11">
                  <c:v>1.3567316725058562</c:v>
                </c:pt>
                <c:pt idx="12">
                  <c:v>1.8206175970616849</c:v>
                </c:pt>
                <c:pt idx="13">
                  <c:v>1.6304604506604081</c:v>
                </c:pt>
                <c:pt idx="14">
                  <c:v>1.3474546765948141</c:v>
                </c:pt>
                <c:pt idx="15">
                  <c:v>1.4613878272086551</c:v>
                </c:pt>
                <c:pt idx="16">
                  <c:v>1.0320667591608896</c:v>
                </c:pt>
                <c:pt idx="17">
                  <c:v>0.70179937431315154</c:v>
                </c:pt>
                <c:pt idx="18">
                  <c:v>1.299646359979117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95D-4027-9176-5A5FABFE2538}"/>
            </c:ext>
          </c:extLst>
        </c:ser>
        <c:ser>
          <c:idx val="2"/>
          <c:order val="2"/>
          <c:tx>
            <c:strRef>
              <c:f>'Figura 11'!$D$24</c:f>
              <c:strCache>
                <c:ptCount val="1"/>
                <c:pt idx="0">
                  <c:v>Ianuarie - iunie 2018</c:v>
                </c:pt>
              </c:strCache>
            </c:strRef>
          </c:tx>
          <c:spPr>
            <a:solidFill>
              <a:schemeClr val="accent1">
                <a:tint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11'!$A$25:$A$43</c:f>
              <c:strCache>
                <c:ptCount val="19"/>
                <c:pt idx="0">
                  <c:v>România</c:v>
                </c:pt>
                <c:pt idx="1">
                  <c:v>China</c:v>
                </c:pt>
                <c:pt idx="2">
                  <c:v>Federația Rusă</c:v>
                </c:pt>
                <c:pt idx="3">
                  <c:v>Ucraina</c:v>
                </c:pt>
                <c:pt idx="4">
                  <c:v>Germania</c:v>
                </c:pt>
                <c:pt idx="5">
                  <c:v>Turcia</c:v>
                </c:pt>
                <c:pt idx="6">
                  <c:v>Italia</c:v>
                </c:pt>
                <c:pt idx="7">
                  <c:v>Polonia</c:v>
                </c:pt>
                <c:pt idx="8">
                  <c:v>Franța</c:v>
                </c:pt>
                <c:pt idx="9">
                  <c:v>Ungaria</c:v>
                </c:pt>
                <c:pt idx="10">
                  <c:v>Belarus</c:v>
                </c:pt>
                <c:pt idx="11">
                  <c:v>Republica Cehă</c:v>
                </c:pt>
                <c:pt idx="12">
                  <c:v>Statele Unite ale Americii</c:v>
                </c:pt>
                <c:pt idx="13">
                  <c:v>Austria</c:v>
                </c:pt>
                <c:pt idx="14">
                  <c:v>Spania</c:v>
                </c:pt>
                <c:pt idx="15">
                  <c:v>Bulgaria</c:v>
                </c:pt>
                <c:pt idx="16">
                  <c:v>Olanda</c:v>
                </c:pt>
                <c:pt idx="17">
                  <c:v>Japonia</c:v>
                </c:pt>
                <c:pt idx="18">
                  <c:v>Regatul Unit </c:v>
                </c:pt>
              </c:strCache>
            </c:strRef>
          </c:cat>
          <c:val>
            <c:numRef>
              <c:f>'Figura 11'!$D$25:$D$43</c:f>
              <c:numCache>
                <c:formatCode>#\ ##0.0</c:formatCode>
                <c:ptCount val="19"/>
                <c:pt idx="0">
                  <c:v>14.139015355680339</c:v>
                </c:pt>
                <c:pt idx="1">
                  <c:v>10.443558450436951</c:v>
                </c:pt>
                <c:pt idx="2">
                  <c:v>11.83065665513511</c:v>
                </c:pt>
                <c:pt idx="3">
                  <c:v>9.3518282270953801</c:v>
                </c:pt>
                <c:pt idx="4">
                  <c:v>8.6277816200444715</c:v>
                </c:pt>
                <c:pt idx="5">
                  <c:v>5.8988937145565741</c:v>
                </c:pt>
                <c:pt idx="6">
                  <c:v>7.156083138053301</c:v>
                </c:pt>
                <c:pt idx="7">
                  <c:v>3.5166946934202516</c:v>
                </c:pt>
                <c:pt idx="8">
                  <c:v>2.7956147749851934</c:v>
                </c:pt>
                <c:pt idx="9">
                  <c:v>2.2487419514763651</c:v>
                </c:pt>
                <c:pt idx="10">
                  <c:v>1.8258268112910636</c:v>
                </c:pt>
                <c:pt idx="11">
                  <c:v>1.4788027466060283</c:v>
                </c:pt>
                <c:pt idx="12">
                  <c:v>1.3807398614042621</c:v>
                </c:pt>
                <c:pt idx="13">
                  <c:v>2.0344731166272028</c:v>
                </c:pt>
                <c:pt idx="14">
                  <c:v>1.4618325411043904</c:v>
                </c:pt>
                <c:pt idx="15">
                  <c:v>1.2061991017453999</c:v>
                </c:pt>
                <c:pt idx="16">
                  <c:v>1.1200906480578525</c:v>
                </c:pt>
                <c:pt idx="17">
                  <c:v>1.0304864250454961</c:v>
                </c:pt>
                <c:pt idx="18">
                  <c:v>1.0805138159356096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95D-4027-9176-5A5FABFE2538}"/>
            </c:ext>
          </c:extLst>
        </c:ser>
        <c:ser>
          <c:idx val="3"/>
          <c:order val="3"/>
          <c:tx>
            <c:strRef>
              <c:f>'Figura 11'!$E$24</c:f>
              <c:strCache>
                <c:ptCount val="1"/>
                <c:pt idx="0">
                  <c:v> Ianuarie - iunie 2019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11'!$A$25:$A$43</c:f>
              <c:strCache>
                <c:ptCount val="19"/>
                <c:pt idx="0">
                  <c:v>România</c:v>
                </c:pt>
                <c:pt idx="1">
                  <c:v>China</c:v>
                </c:pt>
                <c:pt idx="2">
                  <c:v>Federația Rusă</c:v>
                </c:pt>
                <c:pt idx="3">
                  <c:v>Ucraina</c:v>
                </c:pt>
                <c:pt idx="4">
                  <c:v>Germania</c:v>
                </c:pt>
                <c:pt idx="5">
                  <c:v>Turcia</c:v>
                </c:pt>
                <c:pt idx="6">
                  <c:v>Italia</c:v>
                </c:pt>
                <c:pt idx="7">
                  <c:v>Polonia</c:v>
                </c:pt>
                <c:pt idx="8">
                  <c:v>Franța</c:v>
                </c:pt>
                <c:pt idx="9">
                  <c:v>Ungaria</c:v>
                </c:pt>
                <c:pt idx="10">
                  <c:v>Belarus</c:v>
                </c:pt>
                <c:pt idx="11">
                  <c:v>Republica Cehă</c:v>
                </c:pt>
                <c:pt idx="12">
                  <c:v>Statele Unite ale Americii</c:v>
                </c:pt>
                <c:pt idx="13">
                  <c:v>Austria</c:v>
                </c:pt>
                <c:pt idx="14">
                  <c:v>Spania</c:v>
                </c:pt>
                <c:pt idx="15">
                  <c:v>Bulgaria</c:v>
                </c:pt>
                <c:pt idx="16">
                  <c:v>Olanda</c:v>
                </c:pt>
                <c:pt idx="17">
                  <c:v>Japonia</c:v>
                </c:pt>
                <c:pt idx="18">
                  <c:v>Regatul Unit </c:v>
                </c:pt>
              </c:strCache>
            </c:strRef>
          </c:cat>
          <c:val>
            <c:numRef>
              <c:f>'Figura 11'!$E$25:$E$43</c:f>
              <c:numCache>
                <c:formatCode>#\ ##0.0</c:formatCode>
                <c:ptCount val="19"/>
                <c:pt idx="0">
                  <c:v>14.198556170110946</c:v>
                </c:pt>
                <c:pt idx="1">
                  <c:v>9.89707503286437</c:v>
                </c:pt>
                <c:pt idx="2">
                  <c:v>12.436527185618736</c:v>
                </c:pt>
                <c:pt idx="3">
                  <c:v>9.6977678108540779</c:v>
                </c:pt>
                <c:pt idx="4">
                  <c:v>8.4760774473974543</c:v>
                </c:pt>
                <c:pt idx="5">
                  <c:v>6.4704781380766878</c:v>
                </c:pt>
                <c:pt idx="6">
                  <c:v>7.1469719616262601</c:v>
                </c:pt>
                <c:pt idx="7">
                  <c:v>3.3462200572891363</c:v>
                </c:pt>
                <c:pt idx="8">
                  <c:v>2.7215256142856434</c:v>
                </c:pt>
                <c:pt idx="9">
                  <c:v>2.0337658563855014</c:v>
                </c:pt>
                <c:pt idx="10">
                  <c:v>2.2577749920432999</c:v>
                </c:pt>
                <c:pt idx="11">
                  <c:v>1.9129447282554433</c:v>
                </c:pt>
                <c:pt idx="12">
                  <c:v>1.2795590994507835</c:v>
                </c:pt>
                <c:pt idx="13">
                  <c:v>1.6750335914339369</c:v>
                </c:pt>
                <c:pt idx="14">
                  <c:v>1.4690843881570459</c:v>
                </c:pt>
                <c:pt idx="15">
                  <c:v>0.83936822687135648</c:v>
                </c:pt>
                <c:pt idx="16">
                  <c:v>1.0596006789405017</c:v>
                </c:pt>
                <c:pt idx="17">
                  <c:v>0.80963721819061651</c:v>
                </c:pt>
                <c:pt idx="18">
                  <c:v>0.98084319461756941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95D-4027-9176-5A5FABFE2538}"/>
            </c:ext>
          </c:extLst>
        </c:ser>
        <c:ser>
          <c:idx val="4"/>
          <c:order val="4"/>
          <c:tx>
            <c:strRef>
              <c:f>'Figura 11'!$F$24</c:f>
              <c:strCache>
                <c:ptCount val="1"/>
                <c:pt idx="0">
                  <c:v>Ianuarie - iunie 2020</c:v>
                </c:pt>
              </c:strCache>
            </c:strRef>
          </c:tx>
          <c:spPr>
            <a:solidFill>
              <a:schemeClr val="accent1">
                <a:shade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11'!$A$25:$A$43</c:f>
              <c:strCache>
                <c:ptCount val="19"/>
                <c:pt idx="0">
                  <c:v>România</c:v>
                </c:pt>
                <c:pt idx="1">
                  <c:v>China</c:v>
                </c:pt>
                <c:pt idx="2">
                  <c:v>Federația Rusă</c:v>
                </c:pt>
                <c:pt idx="3">
                  <c:v>Ucraina</c:v>
                </c:pt>
                <c:pt idx="4">
                  <c:v>Germania</c:v>
                </c:pt>
                <c:pt idx="5">
                  <c:v>Turcia</c:v>
                </c:pt>
                <c:pt idx="6">
                  <c:v>Italia</c:v>
                </c:pt>
                <c:pt idx="7">
                  <c:v>Polonia</c:v>
                </c:pt>
                <c:pt idx="8">
                  <c:v>Franța</c:v>
                </c:pt>
                <c:pt idx="9">
                  <c:v>Ungaria</c:v>
                </c:pt>
                <c:pt idx="10">
                  <c:v>Belarus</c:v>
                </c:pt>
                <c:pt idx="11">
                  <c:v>Republica Cehă</c:v>
                </c:pt>
                <c:pt idx="12">
                  <c:v>Statele Unite ale Americii</c:v>
                </c:pt>
                <c:pt idx="13">
                  <c:v>Austria</c:v>
                </c:pt>
                <c:pt idx="14">
                  <c:v>Spania</c:v>
                </c:pt>
                <c:pt idx="15">
                  <c:v>Bulgaria</c:v>
                </c:pt>
                <c:pt idx="16">
                  <c:v>Olanda</c:v>
                </c:pt>
                <c:pt idx="17">
                  <c:v>Japonia</c:v>
                </c:pt>
                <c:pt idx="18">
                  <c:v>Regatul Unit </c:v>
                </c:pt>
              </c:strCache>
            </c:strRef>
          </c:cat>
          <c:val>
            <c:numRef>
              <c:f>'Figura 11'!$F$25:$F$43</c:f>
              <c:numCache>
                <c:formatCode>#\ ##0.0</c:formatCode>
                <c:ptCount val="19"/>
                <c:pt idx="0">
                  <c:v>12.284593693949148</c:v>
                </c:pt>
                <c:pt idx="1">
                  <c:v>10.970096423960381</c:v>
                </c:pt>
                <c:pt idx="2">
                  <c:v>12.352346322381507</c:v>
                </c:pt>
                <c:pt idx="3">
                  <c:v>9.5531514722986</c:v>
                </c:pt>
                <c:pt idx="4">
                  <c:v>8.2657867568872092</c:v>
                </c:pt>
                <c:pt idx="5">
                  <c:v>6.8274689599240208</c:v>
                </c:pt>
                <c:pt idx="6">
                  <c:v>6.7186773363658556</c:v>
                </c:pt>
                <c:pt idx="7">
                  <c:v>3.889265969837076</c:v>
                </c:pt>
                <c:pt idx="8">
                  <c:v>2.7593556075558738</c:v>
                </c:pt>
                <c:pt idx="9">
                  <c:v>2.0287704560190756</c:v>
                </c:pt>
                <c:pt idx="10">
                  <c:v>1.9520536772587735</c:v>
                </c:pt>
                <c:pt idx="11">
                  <c:v>1.6151330739543053</c:v>
                </c:pt>
                <c:pt idx="12">
                  <c:v>1.3601023154989453</c:v>
                </c:pt>
                <c:pt idx="13">
                  <c:v>1.1486096652064359</c:v>
                </c:pt>
                <c:pt idx="14">
                  <c:v>1.5336452926234876</c:v>
                </c:pt>
                <c:pt idx="15">
                  <c:v>1.079046561528336</c:v>
                </c:pt>
                <c:pt idx="16">
                  <c:v>1.1010509348117929</c:v>
                </c:pt>
                <c:pt idx="17">
                  <c:v>1.0104631075504817</c:v>
                </c:pt>
                <c:pt idx="18">
                  <c:v>0.98669712064317527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95D-4027-9176-5A5FABFE2538}"/>
            </c:ext>
          </c:extLst>
        </c:ser>
        <c:ser>
          <c:idx val="5"/>
          <c:order val="5"/>
          <c:tx>
            <c:strRef>
              <c:f>'Figura 11'!$G$24</c:f>
              <c:strCache>
                <c:ptCount val="1"/>
                <c:pt idx="0">
                  <c:v>Ianuarie - iunie 2021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11'!$A$25:$A$43</c:f>
              <c:strCache>
                <c:ptCount val="19"/>
                <c:pt idx="0">
                  <c:v>România</c:v>
                </c:pt>
                <c:pt idx="1">
                  <c:v>China</c:v>
                </c:pt>
                <c:pt idx="2">
                  <c:v>Federația Rusă</c:v>
                </c:pt>
                <c:pt idx="3">
                  <c:v>Ucraina</c:v>
                </c:pt>
                <c:pt idx="4">
                  <c:v>Germania</c:v>
                </c:pt>
                <c:pt idx="5">
                  <c:v>Turcia</c:v>
                </c:pt>
                <c:pt idx="6">
                  <c:v>Italia</c:v>
                </c:pt>
                <c:pt idx="7">
                  <c:v>Polonia</c:v>
                </c:pt>
                <c:pt idx="8">
                  <c:v>Franța</c:v>
                </c:pt>
                <c:pt idx="9">
                  <c:v>Ungaria</c:v>
                </c:pt>
                <c:pt idx="10">
                  <c:v>Belarus</c:v>
                </c:pt>
                <c:pt idx="11">
                  <c:v>Republica Cehă</c:v>
                </c:pt>
                <c:pt idx="12">
                  <c:v>Statele Unite ale Americii</c:v>
                </c:pt>
                <c:pt idx="13">
                  <c:v>Austria</c:v>
                </c:pt>
                <c:pt idx="14">
                  <c:v>Spania</c:v>
                </c:pt>
                <c:pt idx="15">
                  <c:v>Bulgaria</c:v>
                </c:pt>
                <c:pt idx="16">
                  <c:v>Olanda</c:v>
                </c:pt>
                <c:pt idx="17">
                  <c:v>Japonia</c:v>
                </c:pt>
                <c:pt idx="18">
                  <c:v>Regatul Unit </c:v>
                </c:pt>
              </c:strCache>
            </c:strRef>
          </c:cat>
          <c:val>
            <c:numRef>
              <c:f>'Figura 11'!$G$25:$G$43</c:f>
              <c:numCache>
                <c:formatCode>#\ ##0.0</c:formatCode>
                <c:ptCount val="19"/>
                <c:pt idx="0">
                  <c:v>12.86093058725902</c:v>
                </c:pt>
                <c:pt idx="1">
                  <c:v>11.774140511562448</c:v>
                </c:pt>
                <c:pt idx="2">
                  <c:v>11.485338545302113</c:v>
                </c:pt>
                <c:pt idx="3">
                  <c:v>9.0316025518004253</c:v>
                </c:pt>
                <c:pt idx="4">
                  <c:v>8.3242686005196429</c:v>
                </c:pt>
                <c:pt idx="5">
                  <c:v>7.1784492374804065</c:v>
                </c:pt>
                <c:pt idx="6">
                  <c:v>6.7361213693093891</c:v>
                </c:pt>
                <c:pt idx="7">
                  <c:v>3.8121876688355769</c:v>
                </c:pt>
                <c:pt idx="8">
                  <c:v>2.647868903961542</c:v>
                </c:pt>
                <c:pt idx="9">
                  <c:v>1.9542782494344324</c:v>
                </c:pt>
                <c:pt idx="10">
                  <c:v>1.7824529747755031</c:v>
                </c:pt>
                <c:pt idx="11">
                  <c:v>1.7117686150742026</c:v>
                </c:pt>
                <c:pt idx="12">
                  <c:v>1.6298934847738442</c:v>
                </c:pt>
                <c:pt idx="13">
                  <c:v>1.5011502048001106</c:v>
                </c:pt>
                <c:pt idx="14">
                  <c:v>1.4076926835477117</c:v>
                </c:pt>
                <c:pt idx="15">
                  <c:v>1.1353422074299322</c:v>
                </c:pt>
                <c:pt idx="16">
                  <c:v>1.0901393361503313</c:v>
                </c:pt>
                <c:pt idx="17">
                  <c:v>0.97405752862728334</c:v>
                </c:pt>
                <c:pt idx="18">
                  <c:v>0.94858133569466485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F95D-4027-9176-5A5FABFE25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0403056"/>
        <c:axId val="270917536"/>
      </c:barChart>
      <c:catAx>
        <c:axId val="270403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270917536"/>
        <c:crosses val="autoZero"/>
        <c:auto val="1"/>
        <c:lblAlgn val="ctr"/>
        <c:lblOffset val="100"/>
        <c:noMultiLvlLbl val="0"/>
      </c:catAx>
      <c:valAx>
        <c:axId val="270917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270403056"/>
        <c:crosses val="autoZero"/>
        <c:crossBetween val="between"/>
        <c:dispUnits>
          <c:builtInUnit val="hundreds"/>
        </c:dispUnits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egendEntry>
        <c:idx val="5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ayout>
        <c:manualLayout>
          <c:xMode val="edge"/>
          <c:yMode val="edge"/>
          <c:x val="5.5372893709763699E-2"/>
          <c:y val="0.88698045332192899"/>
          <c:w val="0.87062830552473691"/>
          <c:h val="0.1108057658926819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800" b="1">
                <a:solidFill>
                  <a:sysClr val="windowText" lastClr="000000"/>
                </a:solidFill>
              </a:rPr>
              <a:t>Ianuarie - </a:t>
            </a:r>
            <a:r>
              <a:rPr lang="en-US" sz="800" b="1">
                <a:solidFill>
                  <a:sysClr val="windowText" lastClr="000000"/>
                </a:solidFill>
              </a:rPr>
              <a:t>iunie </a:t>
            </a:r>
            <a:r>
              <a:rPr lang="ro-RO" sz="800" b="1">
                <a:solidFill>
                  <a:sysClr val="windowText" lastClr="000000"/>
                </a:solidFill>
              </a:rPr>
              <a:t> 2020</a:t>
            </a:r>
            <a:endParaRPr lang="en-US" sz="8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327780163843156"/>
          <c:y val="4.89786416453111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8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18934465480216228"/>
          <c:y val="0.23413635579289613"/>
          <c:w val="0.53320872274143305"/>
          <c:h val="0.59637630662020902"/>
        </c:manualLayout>
      </c:layout>
      <c:pieChart>
        <c:varyColors val="1"/>
        <c:ser>
          <c:idx val="0"/>
          <c:order val="0"/>
          <c:tx>
            <c:strRef>
              <c:f>'Figura 12'!$B$23</c:f>
              <c:strCache>
                <c:ptCount val="1"/>
                <c:pt idx="0">
                  <c:v>%</c:v>
                </c:pt>
              </c:strCache>
            </c:strRef>
          </c:tx>
          <c:spPr>
            <a:effectLst/>
          </c:spPr>
          <c:dPt>
            <c:idx val="0"/>
            <c:bubble3D val="0"/>
            <c:spPr>
              <a:solidFill>
                <a:schemeClr val="accent1">
                  <a:tint val="44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631-4CA1-BC5D-E5ED86221948}"/>
              </c:ext>
            </c:extLst>
          </c:dPt>
          <c:dPt>
            <c:idx val="1"/>
            <c:bubble3D val="0"/>
            <c:spPr>
              <a:solidFill>
                <a:schemeClr val="accent1">
                  <a:tint val="58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631-4CA1-BC5D-E5ED86221948}"/>
              </c:ext>
            </c:extLst>
          </c:dPt>
          <c:dPt>
            <c:idx val="2"/>
            <c:bubble3D val="0"/>
            <c:spPr>
              <a:solidFill>
                <a:schemeClr val="accent1">
                  <a:tint val="72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631-4CA1-BC5D-E5ED86221948}"/>
              </c:ext>
            </c:extLst>
          </c:dPt>
          <c:dPt>
            <c:idx val="3"/>
            <c:bubble3D val="0"/>
            <c:spPr>
              <a:solidFill>
                <a:schemeClr val="accent1">
                  <a:tint val="86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631-4CA1-BC5D-E5ED86221948}"/>
              </c:ext>
            </c:extLst>
          </c:dPt>
          <c:dPt>
            <c:idx val="4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631-4CA1-BC5D-E5ED86221948}"/>
              </c:ext>
            </c:extLst>
          </c:dPt>
          <c:dPt>
            <c:idx val="5"/>
            <c:bubble3D val="0"/>
            <c:spPr>
              <a:solidFill>
                <a:schemeClr val="accent1">
                  <a:shade val="86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F631-4CA1-BC5D-E5ED86221948}"/>
              </c:ext>
            </c:extLst>
          </c:dPt>
          <c:dPt>
            <c:idx val="6"/>
            <c:bubble3D val="0"/>
            <c:spPr>
              <a:solidFill>
                <a:schemeClr val="accent1">
                  <a:shade val="72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F631-4CA1-BC5D-E5ED86221948}"/>
              </c:ext>
            </c:extLst>
          </c:dPt>
          <c:dPt>
            <c:idx val="7"/>
            <c:bubble3D val="0"/>
            <c:spPr>
              <a:solidFill>
                <a:schemeClr val="accent1">
                  <a:shade val="58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F631-4CA1-BC5D-E5ED86221948}"/>
              </c:ext>
            </c:extLst>
          </c:dPt>
          <c:dPt>
            <c:idx val="8"/>
            <c:bubble3D val="0"/>
            <c:spPr>
              <a:solidFill>
                <a:schemeClr val="accent1">
                  <a:shade val="44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F631-4CA1-BC5D-E5ED86221948}"/>
              </c:ext>
            </c:extLst>
          </c:dPt>
          <c:dLbls>
            <c:dLbl>
              <c:idx val="0"/>
              <c:layout>
                <c:manualLayout>
                  <c:x val="-0.18083427603999361"/>
                  <c:y val="-2.124006329340062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631-4CA1-BC5D-E5ED86221948}"/>
                </c:ext>
                <c:ext xmlns:c15="http://schemas.microsoft.com/office/drawing/2012/chart" uri="{CE6537A1-D6FC-4f65-9D91-7224C49458BB}">
                  <c15:layout>
                    <c:manualLayout>
                      <c:w val="0.3185664876002649"/>
                      <c:h val="0.14321892690242988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4.2793324467073707E-2"/>
                  <c:y val="-3.217025807717095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631-4CA1-BC5D-E5ED86221948}"/>
                </c:ext>
                <c:ext xmlns:c15="http://schemas.microsoft.com/office/drawing/2012/chart" uri="{CE6537A1-D6FC-4f65-9D91-7224C49458BB}">
                  <c15:layout>
                    <c:manualLayout>
                      <c:w val="0.26598170683210048"/>
                      <c:h val="0.12542792908374306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4.0405631114292535E-3"/>
                  <c:y val="7.5622284749406604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631-4CA1-BC5D-E5ED86221948}"/>
                </c:ext>
                <c:ext xmlns:c15="http://schemas.microsoft.com/office/drawing/2012/chart" uri="{CE6537A1-D6FC-4f65-9D91-7224C49458BB}">
                  <c15:layout>
                    <c:manualLayout>
                      <c:w val="0.27193846433935637"/>
                      <c:h val="0.18017516590428984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1.4071741032370954E-2"/>
                  <c:y val="9.090680858655384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631-4CA1-BC5D-E5ED86221948}"/>
                </c:ext>
                <c:ext xmlns:c15="http://schemas.microsoft.com/office/drawing/2012/chart" uri="{CE6537A1-D6FC-4f65-9D91-7224C49458BB}">
                  <c15:layout>
                    <c:manualLayout>
                      <c:w val="0.20710542685054542"/>
                      <c:h val="0.16506362318063023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3.0729340650600492E-3"/>
                  <c:y val="-3.864352442332454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F631-4CA1-BC5D-E5ED86221948}"/>
                </c:ext>
                <c:ext xmlns:c15="http://schemas.microsoft.com/office/drawing/2012/chart" uri="{CE6537A1-D6FC-4f65-9D91-7224C49458BB}">
                  <c15:layout>
                    <c:manualLayout>
                      <c:w val="0.19197305539119744"/>
                      <c:h val="0.16837341038543679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4.1411596277738008E-2"/>
                  <c:y val="-1.964699317319467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F631-4CA1-BC5D-E5ED86221948}"/>
                </c:ext>
                <c:ext xmlns:c15="http://schemas.microsoft.com/office/drawing/2012/chart" uri="{CE6537A1-D6FC-4f65-9D91-7224C49458BB}">
                  <c15:layout>
                    <c:manualLayout>
                      <c:w val="0.18295562392449288"/>
                      <c:h val="0.16156605424321957"/>
                    </c:manualLayout>
                  </c15:layout>
                </c:ext>
              </c:extLst>
            </c:dLbl>
            <c:dLbl>
              <c:idx val="6"/>
              <c:layout>
                <c:manualLayout>
                  <c:x val="7.2372544341048256E-2"/>
                  <c:y val="-3.500854539596584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F631-4CA1-BC5D-E5ED86221948}"/>
                </c:ext>
                <c:ext xmlns:c15="http://schemas.microsoft.com/office/drawing/2012/chart" uri="{CE6537A1-D6FC-4f65-9D91-7224C49458BB}">
                  <c15:layout>
                    <c:manualLayout>
                      <c:w val="0.25892023430845978"/>
                      <c:h val="0.18667666541682287"/>
                    </c:manualLayout>
                  </c15:layout>
                </c:ext>
              </c:extLst>
            </c:dLbl>
            <c:dLbl>
              <c:idx val="7"/>
              <c:layout>
                <c:manualLayout>
                  <c:x val="6.0250239792009191E-3"/>
                  <c:y val="-2.709991110171067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F631-4CA1-BC5D-E5ED86221948}"/>
                </c:ext>
                <c:ext xmlns:c15="http://schemas.microsoft.com/office/drawing/2012/chart" uri="{CE6537A1-D6FC-4f65-9D91-7224C49458BB}">
                  <c15:layout>
                    <c:manualLayout>
                      <c:w val="0.22944538474746728"/>
                      <c:h val="0.28111827484979013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3.1061799093294973E-3"/>
                  <c:y val="6.456557321861873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F631-4CA1-BC5D-E5ED86221948}"/>
                </c:ext>
                <c:ext xmlns:c15="http://schemas.microsoft.com/office/drawing/2012/chart" uri="{CE6537A1-D6FC-4f65-9D91-7224C49458BB}">
                  <c15:layout>
                    <c:manualLayout>
                      <c:w val="0.27226295388573118"/>
                      <c:h val="0.2162103421282866"/>
                    </c:manualLayout>
                  </c15:layout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bg2">
                      <a:lumMod val="75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pattFill prst="pct75">
                    <a:fgClr>
                      <a:schemeClr val="dk1">
                        <a:lumMod val="75000"/>
                        <a:lumOff val="25000"/>
                      </a:schemeClr>
                    </a:fgClr>
                    <a:bgClr>
                      <a:schemeClr val="dk1">
                        <a:lumMod val="65000"/>
                        <a:lumOff val="35000"/>
                      </a:schemeClr>
                    </a:bgClr>
                  </a:pattFill>
                  <a:ln>
                    <a:noFill/>
                  </a:ln>
                </c15:spPr>
              </c:ext>
            </c:extLst>
          </c:dLbls>
          <c:cat>
            <c:strRef>
              <c:f>'Figura 12'!$A$24:$A$32</c:f>
              <c:strCache>
                <c:ptCount val="9"/>
                <c:pt idx="0">
                  <c:v>Produse alimentare și animale vii</c:v>
                </c:pt>
                <c:pt idx="1">
                  <c:v>Băuturi și tutun</c:v>
                </c:pt>
                <c:pt idx="2">
                  <c:v>Materiale brute necomestibile</c:v>
                </c:pt>
                <c:pt idx="3">
                  <c:v>Combustibili minerali</c:v>
                </c:pt>
                <c:pt idx="4">
                  <c:v>Uleiuri și grăsimi</c:v>
                </c:pt>
                <c:pt idx="5">
                  <c:v>Produse chimice </c:v>
                </c:pt>
                <c:pt idx="6">
                  <c:v>Mărfuri manufacturate </c:v>
                </c:pt>
                <c:pt idx="7">
                  <c:v>Mașini și echipamente pentru transport</c:v>
                </c:pt>
                <c:pt idx="8">
                  <c:v>Articole manufacturate diverse</c:v>
                </c:pt>
              </c:strCache>
            </c:strRef>
          </c:cat>
          <c:val>
            <c:numRef>
              <c:f>'Figura 12'!$B$24:$B$32</c:f>
              <c:numCache>
                <c:formatCode>0.0</c:formatCode>
                <c:ptCount val="9"/>
                <c:pt idx="0">
                  <c:v>13.2</c:v>
                </c:pt>
                <c:pt idx="1">
                  <c:v>2</c:v>
                </c:pt>
                <c:pt idx="2">
                  <c:v>3.2</c:v>
                </c:pt>
                <c:pt idx="3">
                  <c:v>12.8</c:v>
                </c:pt>
                <c:pt idx="4">
                  <c:v>0.2</c:v>
                </c:pt>
                <c:pt idx="5">
                  <c:v>17</c:v>
                </c:pt>
                <c:pt idx="6">
                  <c:v>18.600000000000001</c:v>
                </c:pt>
                <c:pt idx="7">
                  <c:v>23.1</c:v>
                </c:pt>
                <c:pt idx="8">
                  <c:v>9.9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F631-4CA1-BC5D-E5ED86221948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Ianuarie -</a:t>
            </a:r>
            <a:r>
              <a:rPr lang="en-US" sz="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iunie</a:t>
            </a:r>
            <a:r>
              <a:rPr lang="ro-RO" sz="8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 2021</a:t>
            </a:r>
            <a:endParaRPr lang="en-US" sz="8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3420447078648119"/>
          <c:y val="2.61295153933030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2188202963657756"/>
          <c:y val="0.21269788644840448"/>
          <c:w val="0.53843885501773103"/>
          <c:h val="0.64572178477690301"/>
        </c:manualLayout>
      </c:layout>
      <c:pieChart>
        <c:varyColors val="1"/>
        <c:ser>
          <c:idx val="0"/>
          <c:order val="0"/>
          <c:tx>
            <c:strRef>
              <c:f>'Figura 12'!$B$34</c:f>
              <c:strCache>
                <c:ptCount val="1"/>
                <c:pt idx="0">
                  <c:v>%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tint val="44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44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44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3D3-4FE3-A741-BA04960B805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1">
                      <a:tint val="58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58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58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3D3-4FE3-A741-BA04960B805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1">
                      <a:tint val="72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72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72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3D3-4FE3-A741-BA04960B8052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tint val="86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86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86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B3D3-4FE3-A741-BA04960B8052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B3D3-4FE3-A741-BA04960B8052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86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86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86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B3D3-4FE3-A741-BA04960B8052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72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72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72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B3D3-4FE3-A741-BA04960B8052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1">
                      <a:shade val="58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58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58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B3D3-4FE3-A741-BA04960B8052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1">
                      <a:shade val="44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44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44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B3D3-4FE3-A741-BA04960B8052}"/>
              </c:ext>
            </c:extLst>
          </c:dPt>
          <c:dLbls>
            <c:dLbl>
              <c:idx val="0"/>
              <c:layout>
                <c:manualLayout>
                  <c:x val="-0.12613316314634851"/>
                  <c:y val="-1.2007041442944705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3D3-4FE3-A741-BA04960B8052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32509246796740038"/>
                      <c:h val="0.14553722219470627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3.7935450025713469E-2"/>
                  <c:y val="7.505235130807161E-3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3D3-4FE3-A741-BA04960B8052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6639185775759217"/>
                      <c:h val="0.11470526710476978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2.4578444080119371E-2"/>
                  <c:y val="0.1434924244577730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B3D3-4FE3-A741-BA04960B8052}"/>
                </c:ext>
                <c:ext xmlns:c15="http://schemas.microsoft.com/office/drawing/2012/chart" uri="{CE6537A1-D6FC-4f65-9D91-7224C49458BB}">
                  <c15:layout>
                    <c:manualLayout>
                      <c:w val="0.24796781280082936"/>
                      <c:h val="0.24788625106072268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4.3919539337275732E-3"/>
                  <c:y val="9.40165060594862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B3D3-4FE3-A741-BA04960B8052}"/>
                </c:ext>
                <c:ext xmlns:c15="http://schemas.microsoft.com/office/drawing/2012/chart" uri="{CE6537A1-D6FC-4f65-9D91-7224C49458BB}">
                  <c15:layout>
                    <c:manualLayout>
                      <c:w val="0.22259850747496687"/>
                      <c:h val="0.15480551773133619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-2.5227196751870518E-2"/>
                  <c:y val="0.1177983077025118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B3D3-4FE3-A741-BA04960B805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0.12590949351145356"/>
                  <c:y val="7.9334927270179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B3D3-4FE3-A741-BA04960B805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3661539211623315E-2"/>
                  <c:y val="-2.571195615024598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B3D3-4FE3-A741-BA04960B8052}"/>
                </c:ext>
                <c:ext xmlns:c15="http://schemas.microsoft.com/office/drawing/2012/chart" uri="{CE6537A1-D6FC-4f65-9D91-7224C49458BB}">
                  <c15:layout>
                    <c:manualLayout>
                      <c:w val="0.26532717893021995"/>
                      <c:h val="0.20134588439602941"/>
                    </c:manualLayout>
                  </c15:layout>
                </c:ext>
              </c:extLst>
            </c:dLbl>
            <c:dLbl>
              <c:idx val="7"/>
              <c:layout>
                <c:manualLayout>
                  <c:x val="1.6559449749356167E-7"/>
                  <c:y val="9.244021505211315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B3D3-4FE3-A741-BA04960B8052}"/>
                </c:ext>
                <c:ext xmlns:c15="http://schemas.microsoft.com/office/drawing/2012/chart" uri="{CE6537A1-D6FC-4f65-9D91-7224C49458BB}">
                  <c15:layout>
                    <c:manualLayout>
                      <c:w val="0.2249581377110336"/>
                      <c:h val="0.24788613706328436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-1.1329319129226493E-2"/>
                  <c:y val="7.4971553476631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B3D3-4FE3-A741-BA04960B8052}"/>
                </c:ext>
                <c:ext xmlns:c15="http://schemas.microsoft.com/office/drawing/2012/chart" uri="{CE6537A1-D6FC-4f65-9D91-7224C49458BB}">
                  <c15:layout>
                    <c:manualLayout>
                      <c:w val="0.24860826565958252"/>
                      <c:h val="0.20134588439602941"/>
                    </c:manualLayout>
                  </c15:layout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'Figura 12'!$A$35:$A$43</c:f>
              <c:strCache>
                <c:ptCount val="9"/>
                <c:pt idx="0">
                  <c:v>Produse alimentare și animale vii</c:v>
                </c:pt>
                <c:pt idx="1">
                  <c:v>Băuturi și tutun</c:v>
                </c:pt>
                <c:pt idx="2">
                  <c:v>Materiale brute necomestibile</c:v>
                </c:pt>
                <c:pt idx="3">
                  <c:v>Combustibili minerali</c:v>
                </c:pt>
                <c:pt idx="4">
                  <c:v>Uleiuri și grăsimi </c:v>
                </c:pt>
                <c:pt idx="5">
                  <c:v>Produse chimice</c:v>
                </c:pt>
                <c:pt idx="6">
                  <c:v>Mărfuri manufacturate </c:v>
                </c:pt>
                <c:pt idx="7">
                  <c:v>Mașini și echipamente pentru transport</c:v>
                </c:pt>
                <c:pt idx="8">
                  <c:v>Articole manufacturate diverse</c:v>
                </c:pt>
              </c:strCache>
            </c:strRef>
          </c:cat>
          <c:val>
            <c:numRef>
              <c:f>'Figura 12'!$B$35:$B$43</c:f>
              <c:numCache>
                <c:formatCode>0.0</c:formatCode>
                <c:ptCount val="9"/>
                <c:pt idx="0">
                  <c:v>11.5</c:v>
                </c:pt>
                <c:pt idx="1">
                  <c:v>1.8</c:v>
                </c:pt>
                <c:pt idx="2">
                  <c:v>3.2</c:v>
                </c:pt>
                <c:pt idx="3">
                  <c:v>11.9</c:v>
                </c:pt>
                <c:pt idx="4">
                  <c:v>0.2</c:v>
                </c:pt>
                <c:pt idx="5">
                  <c:v>15.3</c:v>
                </c:pt>
                <c:pt idx="6">
                  <c:v>18.899999999999999</c:v>
                </c:pt>
                <c:pt idx="7">
                  <c:v>25.6</c:v>
                </c:pt>
                <c:pt idx="8">
                  <c:v>11.6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B3D3-4FE3-A741-BA04960B80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39292310683395E-2"/>
          <c:y val="8.3241273945234451E-2"/>
          <c:w val="0.93642881088462071"/>
          <c:h val="0.703972656403024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'Figura 13'!$B$22</c:f>
              <c:strCache>
                <c:ptCount val="1"/>
                <c:pt idx="0">
                  <c:v>Ianuarie</c:v>
                </c:pt>
              </c:strCache>
            </c:strRef>
          </c:tx>
          <c:spPr>
            <a:solidFill>
              <a:schemeClr val="accent1">
                <a:tint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13'!$B$23:$B$28</c:f>
              <c:numCache>
                <c:formatCode>#\ ##0.0</c:formatCode>
                <c:ptCount val="6"/>
                <c:pt idx="0">
                  <c:v>-90.5</c:v>
                </c:pt>
                <c:pt idx="1">
                  <c:v>-127.3</c:v>
                </c:pt>
                <c:pt idx="2">
                  <c:v>-154</c:v>
                </c:pt>
                <c:pt idx="3">
                  <c:v>-138.30000000000001</c:v>
                </c:pt>
                <c:pt idx="4">
                  <c:v>-160.30000000000001</c:v>
                </c:pt>
                <c:pt idx="5">
                  <c:v>-201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733-4221-BB37-7103809F1204}"/>
            </c:ext>
          </c:extLst>
        </c:ser>
        <c:ser>
          <c:idx val="2"/>
          <c:order val="1"/>
          <c:tx>
            <c:strRef>
              <c:f>'Figura 13'!$C$22</c:f>
              <c:strCache>
                <c:ptCount val="1"/>
                <c:pt idx="0">
                  <c:v>Februarie</c:v>
                </c:pt>
              </c:strCache>
            </c:strRef>
          </c:tx>
          <c:spPr>
            <a:solidFill>
              <a:schemeClr val="accent1">
                <a:tint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13'!$C$23:$C$28</c:f>
              <c:numCache>
                <c:formatCode>#\ ##0.0</c:formatCode>
                <c:ptCount val="6"/>
                <c:pt idx="0">
                  <c:v>-148.5</c:v>
                </c:pt>
                <c:pt idx="1">
                  <c:v>-156.1</c:v>
                </c:pt>
                <c:pt idx="2">
                  <c:v>-212.1</c:v>
                </c:pt>
                <c:pt idx="3">
                  <c:v>-217.9</c:v>
                </c:pt>
                <c:pt idx="4">
                  <c:v>-239.5</c:v>
                </c:pt>
                <c:pt idx="5">
                  <c:v>-294.5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733-4221-BB37-7103809F1204}"/>
            </c:ext>
          </c:extLst>
        </c:ser>
        <c:ser>
          <c:idx val="3"/>
          <c:order val="2"/>
          <c:tx>
            <c:strRef>
              <c:f>'Figura 13'!$D$22</c:f>
              <c:strCache>
                <c:ptCount val="1"/>
                <c:pt idx="0">
                  <c:v>Martie</c:v>
                </c:pt>
              </c:strCache>
            </c:strRef>
          </c:tx>
          <c:spPr>
            <a:solidFill>
              <a:schemeClr val="accent1">
                <a:tint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13'!$D$23:$D$28</c:f>
              <c:numCache>
                <c:formatCode>#\ ##0.0</c:formatCode>
                <c:ptCount val="6"/>
                <c:pt idx="0">
                  <c:v>-205.5</c:v>
                </c:pt>
                <c:pt idx="1">
                  <c:v>-219.1</c:v>
                </c:pt>
                <c:pt idx="2">
                  <c:v>-282</c:v>
                </c:pt>
                <c:pt idx="3">
                  <c:v>-276.60000000000002</c:v>
                </c:pt>
                <c:pt idx="4">
                  <c:v>-290.3</c:v>
                </c:pt>
                <c:pt idx="5">
                  <c:v>-371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733-4221-BB37-7103809F1204}"/>
            </c:ext>
          </c:extLst>
        </c:ser>
        <c:ser>
          <c:idx val="4"/>
          <c:order val="3"/>
          <c:tx>
            <c:strRef>
              <c:f>'Figura 13'!$E$22</c:f>
              <c:strCache>
                <c:ptCount val="1"/>
                <c:pt idx="0">
                  <c:v>Aprilie</c:v>
                </c:pt>
              </c:strCache>
            </c:strRef>
          </c:tx>
          <c:spPr>
            <a:solidFill>
              <a:schemeClr val="accent1">
                <a:tint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13'!$E$23:$E$28</c:f>
              <c:numCache>
                <c:formatCode>#\ ##0.0</c:formatCode>
                <c:ptCount val="6"/>
                <c:pt idx="0">
                  <c:v>-176.4</c:v>
                </c:pt>
                <c:pt idx="1">
                  <c:v>-207.3</c:v>
                </c:pt>
                <c:pt idx="2">
                  <c:v>-244.9</c:v>
                </c:pt>
                <c:pt idx="3">
                  <c:v>-300</c:v>
                </c:pt>
                <c:pt idx="4">
                  <c:v>-135.80000000000001</c:v>
                </c:pt>
                <c:pt idx="5">
                  <c:v>-343.9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733-4221-BB37-7103809F1204}"/>
            </c:ext>
          </c:extLst>
        </c:ser>
        <c:ser>
          <c:idx val="5"/>
          <c:order val="4"/>
          <c:tx>
            <c:strRef>
              <c:f>'Figura 13'!$F$22</c:f>
              <c:strCache>
                <c:ptCount val="1"/>
                <c:pt idx="0">
                  <c:v>Mai</c:v>
                </c:pt>
              </c:strCache>
            </c:strRef>
          </c:tx>
          <c:spPr>
            <a:solidFill>
              <a:schemeClr val="accent1">
                <a:tint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13'!$F$23:$F$28</c:f>
              <c:numCache>
                <c:formatCode>#\ ##0.0</c:formatCode>
                <c:ptCount val="6"/>
                <c:pt idx="0">
                  <c:v>-174.7</c:v>
                </c:pt>
                <c:pt idx="1">
                  <c:v>-225.7</c:v>
                </c:pt>
                <c:pt idx="2">
                  <c:v>-282.60000000000002</c:v>
                </c:pt>
                <c:pt idx="3">
                  <c:v>-271.10000000000002</c:v>
                </c:pt>
                <c:pt idx="4">
                  <c:v>-173.7</c:v>
                </c:pt>
                <c:pt idx="5">
                  <c:v>-361.7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5733-4221-BB37-7103809F1204}"/>
            </c:ext>
          </c:extLst>
        </c:ser>
        <c:ser>
          <c:idx val="6"/>
          <c:order val="5"/>
          <c:tx>
            <c:strRef>
              <c:f>'Figura 13'!$G$22</c:f>
              <c:strCache>
                <c:ptCount val="1"/>
                <c:pt idx="0">
                  <c:v>Iunie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13'!$G$23:$G$28</c:f>
              <c:numCache>
                <c:formatCode>#\ ##0.0</c:formatCode>
                <c:ptCount val="6"/>
                <c:pt idx="0">
                  <c:v>-167.2</c:v>
                </c:pt>
                <c:pt idx="1">
                  <c:v>-217.7</c:v>
                </c:pt>
                <c:pt idx="2">
                  <c:v>-244.6</c:v>
                </c:pt>
                <c:pt idx="3">
                  <c:v>-243.2</c:v>
                </c:pt>
                <c:pt idx="4">
                  <c:v>-223.9</c:v>
                </c:pt>
                <c:pt idx="5">
                  <c:v>-362.9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733-4221-BB37-7103809F1204}"/>
            </c:ext>
          </c:extLst>
        </c:ser>
        <c:ser>
          <c:idx val="7"/>
          <c:order val="6"/>
          <c:tx>
            <c:strRef>
              <c:f>'Figura 13'!$H$22</c:f>
              <c:strCache>
                <c:ptCount val="1"/>
                <c:pt idx="0">
                  <c:v>Iulie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13'!$H$23:$H$28</c:f>
              <c:numCache>
                <c:formatCode>#\ ##0.0</c:formatCode>
                <c:ptCount val="6"/>
                <c:pt idx="0">
                  <c:v>-148.5</c:v>
                </c:pt>
                <c:pt idx="1">
                  <c:v>-205.3</c:v>
                </c:pt>
                <c:pt idx="2">
                  <c:v>-269.2</c:v>
                </c:pt>
                <c:pt idx="3">
                  <c:v>-278.89999999999998</c:v>
                </c:pt>
                <c:pt idx="4">
                  <c:v>-305.5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5733-4221-BB37-7103809F1204}"/>
            </c:ext>
          </c:extLst>
        </c:ser>
        <c:ser>
          <c:idx val="8"/>
          <c:order val="7"/>
          <c:tx>
            <c:strRef>
              <c:f>'Figura 13'!$I$22</c:f>
              <c:strCache>
                <c:ptCount val="1"/>
                <c:pt idx="0">
                  <c:v>August</c:v>
                </c:pt>
              </c:strCache>
            </c:strRef>
          </c:tx>
          <c:spPr>
            <a:solidFill>
              <a:schemeClr val="accent1">
                <a:shade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13'!$I$23:$I$28</c:f>
              <c:numCache>
                <c:formatCode>#\ ##0.0</c:formatCode>
                <c:ptCount val="6"/>
                <c:pt idx="0">
                  <c:v>-183.1</c:v>
                </c:pt>
                <c:pt idx="1">
                  <c:v>-221.8</c:v>
                </c:pt>
                <c:pt idx="2">
                  <c:v>-262.10000000000002</c:v>
                </c:pt>
                <c:pt idx="3">
                  <c:v>-258.5</c:v>
                </c:pt>
                <c:pt idx="4">
                  <c:v>-269.7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5733-4221-BB37-7103809F1204}"/>
            </c:ext>
          </c:extLst>
        </c:ser>
        <c:ser>
          <c:idx val="9"/>
          <c:order val="8"/>
          <c:tx>
            <c:strRef>
              <c:f>'Figura 13'!$J$22</c:f>
              <c:strCache>
                <c:ptCount val="1"/>
                <c:pt idx="0">
                  <c:v>Septembrie</c:v>
                </c:pt>
              </c:strCache>
            </c:strRef>
          </c:tx>
          <c:spPr>
            <a:solidFill>
              <a:schemeClr val="accent1">
                <a:shade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13'!$J$23:$J$28</c:f>
              <c:numCache>
                <c:formatCode>#\ ##0.0</c:formatCode>
                <c:ptCount val="6"/>
                <c:pt idx="0">
                  <c:v>-168</c:v>
                </c:pt>
                <c:pt idx="1">
                  <c:v>-206.9</c:v>
                </c:pt>
                <c:pt idx="2">
                  <c:v>-266.7</c:v>
                </c:pt>
                <c:pt idx="3">
                  <c:v>-262.89999999999998</c:v>
                </c:pt>
                <c:pt idx="4">
                  <c:v>-296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5733-4221-BB37-7103809F1204}"/>
            </c:ext>
          </c:extLst>
        </c:ser>
        <c:ser>
          <c:idx val="10"/>
          <c:order val="9"/>
          <c:tx>
            <c:strRef>
              <c:f>'Figura 13'!$K$22</c:f>
              <c:strCache>
                <c:ptCount val="1"/>
                <c:pt idx="0">
                  <c:v>Octombrie</c:v>
                </c:pt>
              </c:strCache>
            </c:strRef>
          </c:tx>
          <c:spPr>
            <a:solidFill>
              <a:schemeClr val="accent1">
                <a:shade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13'!$K$23:$K$28</c:f>
              <c:numCache>
                <c:formatCode>#\ ##0.0</c:formatCode>
                <c:ptCount val="6"/>
                <c:pt idx="0">
                  <c:v>-179.4</c:v>
                </c:pt>
                <c:pt idx="1">
                  <c:v>-197.7</c:v>
                </c:pt>
                <c:pt idx="2">
                  <c:v>-281.60000000000002</c:v>
                </c:pt>
                <c:pt idx="3">
                  <c:v>-257</c:v>
                </c:pt>
                <c:pt idx="4">
                  <c:v>-244.2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5733-4221-BB37-7103809F1204}"/>
            </c:ext>
          </c:extLst>
        </c:ser>
        <c:ser>
          <c:idx val="11"/>
          <c:order val="10"/>
          <c:tx>
            <c:strRef>
              <c:f>'Figura 13'!$L$22</c:f>
              <c:strCache>
                <c:ptCount val="1"/>
                <c:pt idx="0">
                  <c:v>Noiembrie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13'!$L$23:$L$28</c:f>
              <c:numCache>
                <c:formatCode>#\ ##0.0</c:formatCode>
                <c:ptCount val="6"/>
                <c:pt idx="0">
                  <c:v>-135.9</c:v>
                </c:pt>
                <c:pt idx="1">
                  <c:v>-183.2</c:v>
                </c:pt>
                <c:pt idx="2">
                  <c:v>-253.70000000000005</c:v>
                </c:pt>
                <c:pt idx="3">
                  <c:v>-237.5</c:v>
                </c:pt>
                <c:pt idx="4">
                  <c:v>-260.89999999999998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5733-4221-BB37-7103809F1204}"/>
            </c:ext>
          </c:extLst>
        </c:ser>
        <c:ser>
          <c:idx val="12"/>
          <c:order val="11"/>
          <c:tx>
            <c:strRef>
              <c:f>'Figura 13'!$M$22</c:f>
              <c:strCache>
                <c:ptCount val="1"/>
                <c:pt idx="0">
                  <c:v>Decembrie</c:v>
                </c:pt>
              </c:strCache>
            </c:strRef>
          </c:tx>
          <c:spPr>
            <a:solidFill>
              <a:schemeClr val="accent1">
                <a:shade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13'!$A$23:$A$28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13'!$M$23:$M$28</c:f>
              <c:numCache>
                <c:formatCode>#\ ##0.0</c:formatCode>
                <c:ptCount val="6"/>
                <c:pt idx="0">
                  <c:v>-197.9</c:v>
                </c:pt>
                <c:pt idx="1">
                  <c:v>-238.3</c:v>
                </c:pt>
                <c:pt idx="2">
                  <c:v>-300.49999999999994</c:v>
                </c:pt>
                <c:pt idx="3">
                  <c:v>-321.39999999999998</c:v>
                </c:pt>
                <c:pt idx="4">
                  <c:v>-349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B1-46B9-BC71-3BBF0CA165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71479888"/>
        <c:axId val="271480448"/>
      </c:barChart>
      <c:catAx>
        <c:axId val="271479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22225" cap="flat" cmpd="sng" algn="ctr">
            <a:gradFill>
              <a:gsLst>
                <a:gs pos="0">
                  <a:schemeClr val="tx1">
                    <a:alpha val="98000"/>
                  </a:schemeClr>
                </a:gs>
                <a:gs pos="74000">
                  <a:schemeClr val="accent1">
                    <a:lumMod val="45000"/>
                    <a:lumOff val="55000"/>
                  </a:schemeClr>
                </a:gs>
                <a:gs pos="83000">
                  <a:schemeClr val="accent1">
                    <a:lumMod val="45000"/>
                    <a:lumOff val="55000"/>
                  </a:schemeClr>
                </a:gs>
                <a:gs pos="100000">
                  <a:schemeClr val="accent1">
                    <a:lumMod val="30000"/>
                    <a:lumOff val="70000"/>
                  </a:schemeClr>
                </a:gs>
              </a:gsLst>
              <a:lin ang="5400000" scaled="1"/>
            </a:gra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2714804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71480448"/>
        <c:scaling>
          <c:orientation val="minMax"/>
          <c:min val="-40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271479888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legend>
      <c:legendPos val="b"/>
      <c:legendEntry>
        <c:idx val="7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ayout>
        <c:manualLayout>
          <c:xMode val="edge"/>
          <c:yMode val="edge"/>
          <c:x val="0"/>
          <c:y val="0.9095502632723057"/>
          <c:w val="1"/>
          <c:h val="7.38586594586124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162778414308116E-2"/>
          <c:y val="6.8799149302478671E-2"/>
          <c:w val="0.90019805713940926"/>
          <c:h val="0.686553409119679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14'!$B$24</c:f>
              <c:strCache>
                <c:ptCount val="1"/>
                <c:pt idx="0">
                  <c:v>Export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0338983050847456E-2"/>
                  <c:y val="1.28617363344051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8713-450B-8629-87951D3C5A0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5819209039548063E-2"/>
                  <c:y val="1.28617363344051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713-450B-8629-87951D3C5A0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0338983050847456E-2"/>
                  <c:y val="1.28617363344051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8713-450B-8629-87951D3C5A0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8079096045197824E-2"/>
                  <c:y val="8.57449088960342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713-450B-8629-87951D3C5A0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581920903954802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8713-450B-8629-87951D3C5A0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8079096045197907E-2"/>
                  <c:y val="4.28724544480171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8713-450B-8629-87951D3C5A0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14'!$A$25:$A$30</c:f>
              <c:strCache>
                <c:ptCount val="6"/>
                <c:pt idx="0">
                  <c:v>Ianuarie - iunie 2016</c:v>
                </c:pt>
                <c:pt idx="1">
                  <c:v>Ianuarie - iunie 2017</c:v>
                </c:pt>
                <c:pt idx="2">
                  <c:v>Ianuarie - iunie 2018</c:v>
                </c:pt>
                <c:pt idx="3">
                  <c:v>Ianuarie - iunie 2019</c:v>
                </c:pt>
                <c:pt idx="4">
                  <c:v>Ianuarie - iunie 2020</c:v>
                </c:pt>
                <c:pt idx="5">
                  <c:v>Ianuarie - iunie 2021</c:v>
                </c:pt>
              </c:strCache>
            </c:strRef>
          </c:cat>
          <c:val>
            <c:numRef>
              <c:f>'Figura 14'!$B$25:$B$30</c:f>
              <c:numCache>
                <c:formatCode>0.0</c:formatCode>
                <c:ptCount val="6"/>
                <c:pt idx="0">
                  <c:v>905.3</c:v>
                </c:pt>
                <c:pt idx="1">
                  <c:v>1028.2</c:v>
                </c:pt>
                <c:pt idx="2">
                  <c:v>1314.8</c:v>
                </c:pt>
                <c:pt idx="3">
                  <c:v>1361.2</c:v>
                </c:pt>
                <c:pt idx="4">
                  <c:v>1170.2</c:v>
                </c:pt>
                <c:pt idx="5">
                  <c:v>1331.5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DD2C-4A3E-9B06-2ADBC8010143}"/>
            </c:ext>
          </c:extLst>
        </c:ser>
        <c:ser>
          <c:idx val="1"/>
          <c:order val="1"/>
          <c:tx>
            <c:strRef>
              <c:f>'Figura 14'!$C$24</c:f>
              <c:strCache>
                <c:ptCount val="1"/>
                <c:pt idx="0">
                  <c:v>Import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7.1905333867164703E-3"/>
                  <c:y val="8.06440995518642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DD2C-4A3E-9B06-2ADBC8010143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6707593754170559E-3"/>
                  <c:y val="-1.53024280325091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DD2C-4A3E-9B06-2ADBC8010143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6.7796610169491523E-3"/>
                  <c:y val="7.55432902076949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DD2C-4A3E-9B06-2ADBC8010143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4.5197740112993519E-3"/>
                  <c:y val="4.28724544480171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8713-450B-8629-87951D3C5A0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8.57449088960342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8713-450B-8629-87951D3C5A0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2598870056497176E-3"/>
                  <c:y val="1.28617363344051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8713-450B-8629-87951D3C5A0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14'!$A$25:$A$30</c:f>
              <c:strCache>
                <c:ptCount val="6"/>
                <c:pt idx="0">
                  <c:v>Ianuarie - iunie 2016</c:v>
                </c:pt>
                <c:pt idx="1">
                  <c:v>Ianuarie - iunie 2017</c:v>
                </c:pt>
                <c:pt idx="2">
                  <c:v>Ianuarie - iunie 2018</c:v>
                </c:pt>
                <c:pt idx="3">
                  <c:v>Ianuarie - iunie 2019</c:v>
                </c:pt>
                <c:pt idx="4">
                  <c:v>Ianuarie - iunie 2020</c:v>
                </c:pt>
                <c:pt idx="5">
                  <c:v>Ianuarie - iunie 2021</c:v>
                </c:pt>
              </c:strCache>
            </c:strRef>
          </c:cat>
          <c:val>
            <c:numRef>
              <c:f>'Figura 14'!$C$25:$C$30</c:f>
              <c:numCache>
                <c:formatCode>#\ ##0.0</c:formatCode>
                <c:ptCount val="6"/>
                <c:pt idx="0">
                  <c:v>1868.3</c:v>
                </c:pt>
                <c:pt idx="1">
                  <c:v>2181.4</c:v>
                </c:pt>
                <c:pt idx="2">
                  <c:v>2734.9</c:v>
                </c:pt>
                <c:pt idx="3">
                  <c:v>2808.3</c:v>
                </c:pt>
                <c:pt idx="4">
                  <c:v>2393.6</c:v>
                </c:pt>
                <c:pt idx="5">
                  <c:v>3266.4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DD2C-4A3E-9B06-2ADBC8010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axId val="270467792"/>
        <c:axId val="270468352"/>
      </c:barChart>
      <c:lineChart>
        <c:grouping val="standard"/>
        <c:varyColors val="0"/>
        <c:ser>
          <c:idx val="2"/>
          <c:order val="2"/>
          <c:tx>
            <c:strRef>
              <c:f>'Figura 14'!$D$24</c:f>
              <c:strCache>
                <c:ptCount val="1"/>
                <c:pt idx="0">
                  <c:v>Balanţa Comercială</c:v>
                </c:pt>
              </c:strCache>
            </c:strRef>
          </c:tx>
          <c:spPr>
            <a:ln w="28575" cap="rnd">
              <a:solidFill>
                <a:schemeClr val="accent1">
                  <a:shade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65000"/>
                </a:schemeClr>
              </a:solidFill>
              <a:ln w="9525">
                <a:solidFill>
                  <a:schemeClr val="accent1">
                    <a:shade val="65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5.9739668134703522E-2"/>
                  <c:y val="-3.37487235317449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DD2C-4A3E-9B06-2ADBC8010143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5985586547444281E-2"/>
                  <c:y val="4.60176722282705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DD2C-4A3E-9B06-2ADBC8010143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6674852084167447E-2"/>
                  <c:y val="-4.20666548514233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DD2C-4A3E-9B06-2ADBC8010143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6930379465278706E-2"/>
                  <c:y val="3.80825547931910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DD2C-4A3E-9B06-2ADBC8010143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5197740112994433E-2"/>
                  <c:y val="-3.8585209003215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8713-450B-8629-87951D3C5A0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1299435028248588E-2"/>
                  <c:y val="-3.42979635584137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8713-450B-8629-87951D3C5A0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14'!$A$25:$A$30</c:f>
              <c:strCache>
                <c:ptCount val="6"/>
                <c:pt idx="0">
                  <c:v>Ianuarie - iunie 2016</c:v>
                </c:pt>
                <c:pt idx="1">
                  <c:v>Ianuarie - iunie 2017</c:v>
                </c:pt>
                <c:pt idx="2">
                  <c:v>Ianuarie - iunie 2018</c:v>
                </c:pt>
                <c:pt idx="3">
                  <c:v>Ianuarie - iunie 2019</c:v>
                </c:pt>
                <c:pt idx="4">
                  <c:v>Ianuarie - iunie 2020</c:v>
                </c:pt>
                <c:pt idx="5">
                  <c:v>Ianuarie - iunie 2021</c:v>
                </c:pt>
              </c:strCache>
            </c:strRef>
          </c:cat>
          <c:val>
            <c:numRef>
              <c:f>'Figura 14'!$D$25:$D$30</c:f>
              <c:numCache>
                <c:formatCode>0.0</c:formatCode>
                <c:ptCount val="6"/>
                <c:pt idx="0">
                  <c:v>-963</c:v>
                </c:pt>
                <c:pt idx="1">
                  <c:v>-1153.2</c:v>
                </c:pt>
                <c:pt idx="2">
                  <c:v>-1420.1</c:v>
                </c:pt>
                <c:pt idx="3">
                  <c:v>-1447.1</c:v>
                </c:pt>
                <c:pt idx="4">
                  <c:v>-1223.4000000000001</c:v>
                </c:pt>
                <c:pt idx="5">
                  <c:v>-1934.9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C-DD2C-4A3E-9B06-2ADBC8010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0467792"/>
        <c:axId val="270468352"/>
      </c:lineChart>
      <c:catAx>
        <c:axId val="270467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270468352"/>
        <c:crosses val="autoZero"/>
        <c:auto val="1"/>
        <c:lblAlgn val="ctr"/>
        <c:lblOffset val="100"/>
        <c:noMultiLvlLbl val="0"/>
      </c:catAx>
      <c:valAx>
        <c:axId val="270468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270467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6724427456859489E-2"/>
          <c:y val="0.9276522267513988"/>
          <c:w val="0.8834227501223364"/>
          <c:h val="6.80605278037994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1338770273985"/>
          <c:y val="6.4004554031167643E-2"/>
          <c:w val="0.87833788633563659"/>
          <c:h val="0.68806630227636167"/>
        </c:manualLayout>
      </c:layout>
      <c:lineChart>
        <c:grouping val="standard"/>
        <c:varyColors val="0"/>
        <c:ser>
          <c:idx val="0"/>
          <c:order val="0"/>
          <c:tx>
            <c:strRef>
              <c:f>'Figura 2'!$A$24</c:f>
              <c:strCache>
                <c:ptCount val="1"/>
                <c:pt idx="0">
                  <c:v>În % faţă de luna precedentă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8289512056606958E-2"/>
                  <c:y val="-5.36920580679710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562-4482-80EA-45295B448764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16809846230165E-2"/>
                  <c:y val="3.83273914864875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562-4482-80EA-45295B448764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0238829795398381E-2"/>
                  <c:y val="-3.51735327987506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562-4482-80EA-45295B448764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5648263265337446E-2"/>
                  <c:y val="4.35301995954357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562-4482-80EA-45295B448764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1268473213729842E-2"/>
                  <c:y val="-3.73397624971146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562-4482-80EA-45295B448764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1088435374149627E-2"/>
                  <c:y val="-5.03690784580266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8-7562-4482-80EA-45295B448764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1934736228146953E-2"/>
                  <c:y val="-3.98031641160557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562-4482-80EA-45295B448764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7850992310171754E-2"/>
                  <c:y val="3.89005682781306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562-4482-80EA-45295B448764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4137465272981227E-2"/>
                  <c:y val="-3.98031641160557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562-4482-80EA-45295B448764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2694970146275575E-2"/>
                  <c:y val="-3.05439014814455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562-4482-80EA-45295B448764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2003039093797559E-2"/>
                  <c:y val="-4.44327954333608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7562-4482-80EA-45295B448764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0149000683864068E-2"/>
                  <c:y val="3.050091051322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7562-4482-80EA-45295B448764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4.7782689444521263E-2"/>
                  <c:y val="-3.98031641160557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7562-4482-80EA-45295B448764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3.4137465272981227E-2"/>
                  <c:y val="-3.05439014814455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7562-4482-80EA-45295B448764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2256450399840442E-2"/>
                  <c:y val="-2.59142701641405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7562-4482-80EA-45295B448764}"/>
                </c:ex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-2.5901674571380404E-2"/>
                  <c:y val="-3.98031641160557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7562-4482-80EA-45295B448764}"/>
                </c:ex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-5.7529278138478301E-2"/>
                  <c:y val="-3.51735327987506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7562-4482-80EA-45295B448764}"/>
                </c:ext>
                <c:ext xmlns:c15="http://schemas.microsoft.com/office/drawing/2012/chart" uri="{CE6537A1-D6FC-4f65-9D91-7224C49458BB}"/>
              </c:extLst>
            </c:dLbl>
            <c:dLbl>
              <c:idx val="17"/>
              <c:layout>
                <c:manualLayout>
                  <c:x val="-3.6086783011772795E-2"/>
                  <c:y val="-3.0543901481445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7562-4482-80EA-45295B448764}"/>
                </c:ext>
                <c:ext xmlns:c15="http://schemas.microsoft.com/office/drawing/2012/chart" uri="{CE6537A1-D6FC-4f65-9D91-7224C49458BB}"/>
              </c:extLst>
            </c:dLbl>
            <c:dLbl>
              <c:idx val="18"/>
              <c:layout>
                <c:manualLayout>
                  <c:x val="-1.2694970146275575E-2"/>
                  <c:y val="-2.12846388468353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7562-4482-80EA-45295B448764}"/>
                </c:ext>
                <c:ext xmlns:c15="http://schemas.microsoft.com/office/drawing/2012/chart" uri="{CE6537A1-D6FC-4f65-9D91-7224C49458BB}"/>
              </c:extLst>
            </c:dLbl>
            <c:dLbl>
              <c:idx val="20"/>
              <c:layout>
                <c:manualLayout>
                  <c:x val="-3.6086783011772795E-2"/>
                  <c:y val="-3.98031641160557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7562-4482-80EA-45295B448764}"/>
                </c:ext>
                <c:ext xmlns:c15="http://schemas.microsoft.com/office/drawing/2012/chart" uri="{CE6537A1-D6FC-4f65-9D91-7224C49458BB}"/>
              </c:extLst>
            </c:dLbl>
            <c:dLbl>
              <c:idx val="21"/>
              <c:layout>
                <c:manualLayout>
                  <c:x val="-1.8542923362649844E-2"/>
                  <c:y val="-2.59142701641405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7562-4482-80EA-45295B448764}"/>
                </c:ext>
                <c:ext xmlns:c15="http://schemas.microsoft.com/office/drawing/2012/chart" uri="{CE6537A1-D6FC-4f65-9D91-7224C49458BB}"/>
              </c:extLst>
            </c:dLbl>
            <c:dLbl>
              <c:idx val="22"/>
              <c:layout>
                <c:manualLayout>
                  <c:x val="-2.4390876579024112E-2"/>
                  <c:y val="-4.4432795433360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7562-4482-80EA-45295B448764}"/>
                </c:ext>
                <c:ext xmlns:c15="http://schemas.microsoft.com/office/drawing/2012/chart" uri="{CE6537A1-D6FC-4f65-9D91-7224C49458BB}"/>
              </c:extLst>
            </c:dLbl>
            <c:dLbl>
              <c:idx val="23"/>
              <c:layout>
                <c:manualLayout>
                  <c:x val="-3.1749627787754746E-2"/>
                  <c:y val="3.42709369608256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7562-4482-80EA-45295B448764}"/>
                </c:ext>
                <c:ext xmlns:c15="http://schemas.microsoft.com/office/drawing/2012/chart" uri="{CE6537A1-D6FC-4f65-9D91-7224C49458BB}"/>
              </c:extLst>
            </c:dLbl>
            <c:dLbl>
              <c:idx val="25"/>
              <c:layout>
                <c:manualLayout>
                  <c:x val="-4.7718684287271107E-2"/>
                  <c:y val="-3.05439014814455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7562-4482-80EA-45295B448764}"/>
                </c:ext>
                <c:ext xmlns:c15="http://schemas.microsoft.com/office/drawing/2012/chart" uri="{CE6537A1-D6FC-4f65-9D91-7224C49458BB}"/>
              </c:extLst>
            </c:dLbl>
            <c:dLbl>
              <c:idx val="26"/>
              <c:layout>
                <c:manualLayout>
                  <c:x val="-9.8232666517610867E-3"/>
                  <c:y val="-1.56242358955945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7562-4482-80EA-45295B448764}"/>
                </c:ext>
                <c:ext xmlns:c15="http://schemas.microsoft.com/office/drawing/2012/chart" uri="{CE6537A1-D6FC-4f65-9D91-7224C49458BB}"/>
              </c:extLst>
            </c:dLbl>
            <c:dLbl>
              <c:idx val="27"/>
              <c:layout>
                <c:manualLayout>
                  <c:x val="-2.9271673485561346E-2"/>
                  <c:y val="3.64930279480537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7562-4482-80EA-45295B448764}"/>
                </c:ext>
                <c:ext xmlns:c15="http://schemas.microsoft.com/office/drawing/2012/chart" uri="{CE6537A1-D6FC-4f65-9D91-7224C49458BB}"/>
              </c:extLst>
            </c:dLbl>
            <c:dLbl>
              <c:idx val="28"/>
              <c:layout>
                <c:manualLayout>
                  <c:x val="-1.9936728554620982E-2"/>
                  <c:y val="3.64930279480537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7562-4482-80EA-45295B448764}"/>
                </c:ext>
                <c:ext xmlns:c15="http://schemas.microsoft.com/office/drawing/2012/chart" uri="{CE6537A1-D6FC-4f65-9D91-7224C49458BB}"/>
              </c:extLst>
            </c:dLbl>
            <c:dLbl>
              <c:idx val="29"/>
              <c:layout>
                <c:manualLayout>
                  <c:x val="-5.5303513354686817E-3"/>
                  <c:y val="4.63199021946360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A-7562-4482-80EA-45295B448764}"/>
                </c:ext>
                <c:ext xmlns:c15="http://schemas.microsoft.com/office/drawing/2012/chart" uri="{CE6537A1-D6FC-4f65-9D91-7224C49458BB}">
                  <c15:layout>
                    <c:manualLayout>
                      <c:w val="5.0694198939418289E-2"/>
                      <c:h val="6.5993656330417969E-2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2'!$B$22:$AE$23</c:f>
              <c:multiLvlStrCache>
                <c:ptCount val="3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 </c:v>
                  </c:pt>
                  <c:pt idx="6">
                    <c:v>VII</c:v>
                  </c:pt>
                  <c:pt idx="7">
                    <c:v>VIII </c:v>
                  </c:pt>
                  <c:pt idx="8">
                    <c:v>IX</c:v>
                  </c:pt>
                  <c:pt idx="9">
                    <c:v>X 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'Figura 2'!$B$24:$AE$24</c:f>
              <c:numCache>
                <c:formatCode>#\ ##0.0</c:formatCode>
                <c:ptCount val="30"/>
                <c:pt idx="0">
                  <c:v>107.04955714362214</c:v>
                </c:pt>
                <c:pt idx="1">
                  <c:v>103.05469693630643</c:v>
                </c:pt>
                <c:pt idx="2">
                  <c:v>106.5540849399146</c:v>
                </c:pt>
                <c:pt idx="3">
                  <c:v>83.804058120513616</c:v>
                </c:pt>
                <c:pt idx="4">
                  <c:v>97.663587687631406</c:v>
                </c:pt>
                <c:pt idx="5">
                  <c:v>96.047232355670943</c:v>
                </c:pt>
                <c:pt idx="6">
                  <c:v>108.87893967295254</c:v>
                </c:pt>
                <c:pt idx="7">
                  <c:v>93.476142278451405</c:v>
                </c:pt>
                <c:pt idx="8">
                  <c:v>116.03027535062083</c:v>
                </c:pt>
                <c:pt idx="9">
                  <c:v>112.37403253245004</c:v>
                </c:pt>
                <c:pt idx="10">
                  <c:v>99.332915825323369</c:v>
                </c:pt>
                <c:pt idx="11">
                  <c:v>81.894486392152885</c:v>
                </c:pt>
                <c:pt idx="12">
                  <c:v>100.54069338788538</c:v>
                </c:pt>
                <c:pt idx="13">
                  <c:v>111.77933359663091</c:v>
                </c:pt>
                <c:pt idx="14">
                  <c:v>85.694935103741471</c:v>
                </c:pt>
                <c:pt idx="15">
                  <c:v>71.283537880135214</c:v>
                </c:pt>
                <c:pt idx="16">
                  <c:v>103.90424682350312</c:v>
                </c:pt>
                <c:pt idx="17">
                  <c:v>121.75061963317823</c:v>
                </c:pt>
                <c:pt idx="18">
                  <c:v>100.8184202333199</c:v>
                </c:pt>
                <c:pt idx="19">
                  <c:v>78.376764810035453</c:v>
                </c:pt>
                <c:pt idx="20">
                  <c:v>129.49769232961904</c:v>
                </c:pt>
                <c:pt idx="21">
                  <c:v>117.47585360993436</c:v>
                </c:pt>
                <c:pt idx="22">
                  <c:v>105.08585699580438</c:v>
                </c:pt>
                <c:pt idx="23">
                  <c:v>83.287463510424814</c:v>
                </c:pt>
                <c:pt idx="24">
                  <c:v>90.924906043100663</c:v>
                </c:pt>
                <c:pt idx="25">
                  <c:v>114.41186008293316</c:v>
                </c:pt>
                <c:pt idx="26">
                  <c:v>114.18675061706691</c:v>
                </c:pt>
                <c:pt idx="27">
                  <c:v>84.198294032010949</c:v>
                </c:pt>
                <c:pt idx="28">
                  <c:v>92.410830860406648</c:v>
                </c:pt>
                <c:pt idx="29" formatCode="0.0">
                  <c:v>112.44894094348292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A-2D8C-45EE-B332-341AC82C0A62}"/>
            </c:ext>
          </c:extLst>
        </c:ser>
        <c:ser>
          <c:idx val="1"/>
          <c:order val="1"/>
          <c:tx>
            <c:strRef>
              <c:f>'Figura 2'!$A$25</c:f>
              <c:strCache>
                <c:ptCount val="1"/>
                <c:pt idx="0">
                  <c:v>În % faţă de luna corespunzătoare din anul precedent</c:v>
                </c:pt>
              </c:strCache>
            </c:strRef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76000"/>
                </a:schemeClr>
              </a:solidFill>
              <a:ln w="9525">
                <a:solidFill>
                  <a:schemeClr val="accent1">
                    <a:shade val="76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0238863389278448E-2"/>
                  <c:y val="3.48423059495413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7562-4482-80EA-45295B448764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1744254017291451E-2"/>
                  <c:y val="-3.94733557328135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7562-4482-80EA-45295B448764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0492241101441266E-2"/>
                  <c:y val="2.59146347020394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7562-4482-80EA-45295B448764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6593605623858421E-2"/>
                  <c:y val="-2.96409411056216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7562-4482-80EA-45295B448764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9800310048963177E-2"/>
                  <c:y val="3.51738973366496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F-7562-4482-80EA-45295B448764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5901674571380331E-2"/>
                  <c:y val="5.3692422605870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0-7562-4482-80EA-45295B448764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608678301177265E-2"/>
                  <c:y val="4.90627912885648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1-7562-4482-80EA-45295B448764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4591794446746788E-3"/>
                  <c:y val="-1.1122415836401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2-7562-4482-80EA-45295B448764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5.9827261950164384E-2"/>
                  <c:y val="3.625979977258542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3-7562-4482-80EA-45295B448764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8036100750564072E-2"/>
                  <c:y val="3.05442660193445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4-7562-4482-80EA-45295B448764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174962778775467E-2"/>
                  <c:y val="3.05442660193445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5-7562-4482-80EA-45295B448764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9800310048963177E-2"/>
                  <c:y val="3.98035286539547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6-7562-4482-80EA-45295B448764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3.17496277877546E-2"/>
                  <c:y val="3.98035286539547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7-7562-4482-80EA-45295B448764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6.8470169299013062E-3"/>
                  <c:y val="-2.038167847101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8-7562-4482-80EA-45295B448764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4.3445534220503138E-2"/>
                  <c:y val="4.44331599712598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9-7562-4482-80EA-45295B448764}"/>
                </c:ex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-3.1749627787754746E-2"/>
                  <c:y val="3.98035286539547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A-7562-4482-80EA-45295B448764}"/>
                </c:ex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-1.615508587742329E-2"/>
                  <c:y val="3.05442660193445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B-7562-4482-80EA-45295B448764}"/>
                </c:ext>
                <c:ext xmlns:c15="http://schemas.microsoft.com/office/drawing/2012/chart" uri="{CE6537A1-D6FC-4f65-9D91-7224C49458BB}"/>
              </c:extLst>
            </c:dLbl>
            <c:dLbl>
              <c:idx val="17"/>
              <c:layout>
                <c:manualLayout>
                  <c:x val="-4.539485195929456E-2"/>
                  <c:y val="-2.50113097883164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C-7562-4482-80EA-45295B448764}"/>
                </c:ext>
                <c:ext xmlns:c15="http://schemas.microsoft.com/office/drawing/2012/chart" uri="{CE6537A1-D6FC-4f65-9D91-7224C49458BB}"/>
              </c:extLst>
            </c:dLbl>
            <c:dLbl>
              <c:idx val="18"/>
              <c:layout>
                <c:manualLayout>
                  <c:x val="-2.9800310048963177E-2"/>
                  <c:y val="-2.96409411056215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D-7562-4482-80EA-45295B448764}"/>
                </c:ext>
                <c:ext xmlns:c15="http://schemas.microsoft.com/office/drawing/2012/chart" uri="{CE6537A1-D6FC-4f65-9D91-7224C49458BB}"/>
              </c:extLst>
            </c:dLbl>
            <c:dLbl>
              <c:idx val="20"/>
              <c:layout>
                <c:manualLayout>
                  <c:x val="-1.810440361621464E-2"/>
                  <c:y val="3.51738973366495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E-7562-4482-80EA-45295B448764}"/>
                </c:ext>
                <c:ext xmlns:c15="http://schemas.microsoft.com/office/drawing/2012/chart" uri="{CE6537A1-D6FC-4f65-9D91-7224C49458BB}"/>
              </c:extLst>
            </c:dLbl>
            <c:dLbl>
              <c:idx val="21"/>
              <c:layout>
                <c:manualLayout>
                  <c:x val="-4.7344169698085983E-2"/>
                  <c:y val="-2.96409411056216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F-7562-4482-80EA-45295B448764}"/>
                </c:ext>
                <c:ext xmlns:c15="http://schemas.microsoft.com/office/drawing/2012/chart" uri="{CE6537A1-D6FC-4f65-9D91-7224C49458BB}"/>
              </c:extLst>
            </c:dLbl>
            <c:dLbl>
              <c:idx val="22"/>
              <c:layout>
                <c:manualLayout>
                  <c:x val="-4.9293487436877552E-2"/>
                  <c:y val="-2.96409411056216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0-7562-4482-80EA-45295B448764}"/>
                </c:ext>
                <c:ext xmlns:c15="http://schemas.microsoft.com/office/drawing/2012/chart" uri="{CE6537A1-D6FC-4f65-9D91-7224C49458BB}"/>
              </c:extLst>
            </c:dLbl>
            <c:dLbl>
              <c:idx val="23"/>
              <c:layout>
                <c:manualLayout>
                  <c:x val="-2.8289512056606958E-2"/>
                  <c:y val="-3.89002037402317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1-7562-4482-80EA-45295B448764}"/>
                </c:ext>
                <c:ext xmlns:c15="http://schemas.microsoft.com/office/drawing/2012/chart" uri="{CE6537A1-D6FC-4f65-9D91-7224C49458BB}"/>
              </c:extLst>
            </c:dLbl>
            <c:dLbl>
              <c:idx val="24"/>
              <c:layout>
                <c:manualLayout>
                  <c:x val="-2.9800310048963177E-2"/>
                  <c:y val="3.98035286539547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2-7562-4482-80EA-45295B448764}"/>
                </c:ext>
                <c:ext xmlns:c15="http://schemas.microsoft.com/office/drawing/2012/chart" uri="{CE6537A1-D6FC-4f65-9D91-7224C49458BB}"/>
              </c:extLst>
            </c:dLbl>
            <c:dLbl>
              <c:idx val="25"/>
              <c:layout>
                <c:manualLayout>
                  <c:x val="-1.8917437951834967E-2"/>
                  <c:y val="3.98035286539546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3-7562-4482-80EA-45295B448764}"/>
                </c:ext>
                <c:ext xmlns:c15="http://schemas.microsoft.com/office/drawing/2012/chart" uri="{CE6537A1-D6FC-4f65-9D91-7224C49458BB}"/>
              </c:extLst>
            </c:dLbl>
            <c:dLbl>
              <c:idx val="26"/>
              <c:layout>
                <c:manualLayout>
                  <c:x val="-3.8634787630354606E-2"/>
                  <c:y val="-3.64926859712569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4-7562-4482-80EA-45295B448764}"/>
                </c:ext>
                <c:ext xmlns:c15="http://schemas.microsoft.com/office/drawing/2012/chart" uri="{CE6537A1-D6FC-4f65-9D91-7224C49458BB}"/>
              </c:extLst>
            </c:dLbl>
            <c:dLbl>
              <c:idx val="27"/>
              <c:layout>
                <c:manualLayout>
                  <c:x val="-2.737170113756366E-2"/>
                  <c:y val="-4.5178896611864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5-7562-4482-80EA-45295B448764}"/>
                </c:ext>
                <c:ext xmlns:c15="http://schemas.microsoft.com/office/drawing/2012/chart" uri="{CE6537A1-D6FC-4f65-9D91-7224C49458BB}"/>
              </c:extLst>
            </c:dLbl>
            <c:dLbl>
              <c:idx val="28"/>
              <c:layout>
                <c:manualLayout>
                  <c:x val="-1.6488086866911906E-2"/>
                  <c:y val="-4.51788966118648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6-7562-4482-80EA-45295B448764}"/>
                </c:ext>
                <c:ext xmlns:c15="http://schemas.microsoft.com/office/drawing/2012/chart" uri="{CE6537A1-D6FC-4f65-9D91-7224C49458BB}"/>
              </c:extLst>
            </c:dLbl>
            <c:dLbl>
              <c:idx val="29"/>
              <c:layout>
                <c:manualLayout>
                  <c:x val="-1.2755150617304152E-2"/>
                  <c:y val="-2.61572922277223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7-7562-4482-80EA-45295B448764}"/>
                </c:ext>
                <c:ext xmlns:c15="http://schemas.microsoft.com/office/drawing/2012/chart" uri="{CE6537A1-D6FC-4f65-9D91-7224C49458BB}">
                  <c15:layout>
                    <c:manualLayout>
                      <c:w val="5.3561519095827306E-2"/>
                      <c:h val="7.0336761650721988E-2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2'!$B$22:$AE$23</c:f>
              <c:multiLvlStrCache>
                <c:ptCount val="3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 </c:v>
                  </c:pt>
                  <c:pt idx="6">
                    <c:v>VII</c:v>
                  </c:pt>
                  <c:pt idx="7">
                    <c:v>VIII </c:v>
                  </c:pt>
                  <c:pt idx="8">
                    <c:v>IX</c:v>
                  </c:pt>
                  <c:pt idx="9">
                    <c:v>X 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'Figura 2'!$B$25:$AE$25</c:f>
              <c:numCache>
                <c:formatCode>#\ ##0.0</c:formatCode>
                <c:ptCount val="30"/>
                <c:pt idx="0">
                  <c:v>106.32363840150403</c:v>
                </c:pt>
                <c:pt idx="1">
                  <c:v>112.03752197942065</c:v>
                </c:pt>
                <c:pt idx="2">
                  <c:v>106.24094623150131</c:v>
                </c:pt>
                <c:pt idx="3">
                  <c:v>107.92813662968615</c:v>
                </c:pt>
                <c:pt idx="4">
                  <c:v>94.400104290284631</c:v>
                </c:pt>
                <c:pt idx="5">
                  <c:v>94.437390084542201</c:v>
                </c:pt>
                <c:pt idx="6">
                  <c:v>100.6095432052643</c:v>
                </c:pt>
                <c:pt idx="7">
                  <c:v>94.145274542115814</c:v>
                </c:pt>
                <c:pt idx="8">
                  <c:v>115.19027152038439</c:v>
                </c:pt>
                <c:pt idx="9">
                  <c:v>103.62098669571817</c:v>
                </c:pt>
                <c:pt idx="10">
                  <c:v>99.147688156183818</c:v>
                </c:pt>
                <c:pt idx="11">
                  <c:v>99.755109028932736</c:v>
                </c:pt>
                <c:pt idx="12">
                  <c:v>93.68976480021378</c:v>
                </c:pt>
                <c:pt idx="13">
                  <c:v>101.62156394157972</c:v>
                </c:pt>
                <c:pt idx="14">
                  <c:v>81.728010071364707</c:v>
                </c:pt>
                <c:pt idx="15">
                  <c:v>69.517656214361068</c:v>
                </c:pt>
                <c:pt idx="16">
                  <c:v>73.959803043393492</c:v>
                </c:pt>
                <c:pt idx="17">
                  <c:v>93.752330261178145</c:v>
                </c:pt>
                <c:pt idx="18">
                  <c:v>86.811663105059509</c:v>
                </c:pt>
                <c:pt idx="19">
                  <c:v>79.643812518387932</c:v>
                </c:pt>
                <c:pt idx="20">
                  <c:v>88.887920831852767</c:v>
                </c:pt>
                <c:pt idx="21">
                  <c:v>92.923464078044901</c:v>
                </c:pt>
                <c:pt idx="22">
                  <c:v>98.30519698859753</c:v>
                </c:pt>
                <c:pt idx="23">
                  <c:v>99.977310656379856</c:v>
                </c:pt>
                <c:pt idx="24">
                  <c:v>90.415405658705879</c:v>
                </c:pt>
                <c:pt idx="25">
                  <c:v>92.544788099159774</c:v>
                </c:pt>
                <c:pt idx="26">
                  <c:v>123.31403981805084</c:v>
                </c:pt>
                <c:pt idx="27">
                  <c:v>145.65539382086087</c:v>
                </c:pt>
                <c:pt idx="28">
                  <c:v>129.54365556539327</c:v>
                </c:pt>
                <c:pt idx="29" formatCode="0.0">
                  <c:v>119.64659332465637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5-2D8C-45EE-B332-341AC82C0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811344"/>
        <c:axId val="266811904"/>
      </c:lineChart>
      <c:catAx>
        <c:axId val="266811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266811904"/>
        <c:crossesAt val="50"/>
        <c:auto val="0"/>
        <c:lblAlgn val="ctr"/>
        <c:lblOffset val="100"/>
        <c:noMultiLvlLbl val="0"/>
      </c:catAx>
      <c:valAx>
        <c:axId val="266811904"/>
        <c:scaling>
          <c:orientation val="minMax"/>
          <c:max val="170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266811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ayout>
        <c:manualLayout>
          <c:xMode val="edge"/>
          <c:yMode val="edge"/>
          <c:x val="7.9311033036221973E-2"/>
          <c:y val="0.92998049555732143"/>
          <c:w val="0.90022613392334228"/>
          <c:h val="6.78598947061441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644224392622983"/>
          <c:y val="2.5787355527927429E-2"/>
          <c:w val="0.79059950538447554"/>
          <c:h val="0.7447331583552055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'Figura 3'!$B$22</c:f>
              <c:strCache>
                <c:ptCount val="1"/>
                <c:pt idx="0">
                  <c:v>Ianuarie - iunie 2021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3'!$A$23:$A$27</c:f>
              <c:strCache>
                <c:ptCount val="5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</c:strCache>
            </c:strRef>
          </c:cat>
          <c:val>
            <c:numRef>
              <c:f>'Figura 3'!$B$23:$B$27</c:f>
              <c:numCache>
                <c:formatCode>#\ ##0.0</c:formatCode>
                <c:ptCount val="5"/>
                <c:pt idx="0">
                  <c:v>6.1</c:v>
                </c:pt>
                <c:pt idx="1">
                  <c:v>0.7</c:v>
                </c:pt>
                <c:pt idx="2">
                  <c:v>92</c:v>
                </c:pt>
                <c:pt idx="3">
                  <c:v>1.1000000000000001</c:v>
                </c:pt>
                <c:pt idx="4">
                  <c:v>0.1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AB2-423F-8D54-2DEAA91EB392}"/>
            </c:ext>
          </c:extLst>
        </c:ser>
        <c:ser>
          <c:idx val="1"/>
          <c:order val="1"/>
          <c:tx>
            <c:strRef>
              <c:f>'Figura 3'!$C$22</c:f>
              <c:strCache>
                <c:ptCount val="1"/>
                <c:pt idx="0">
                  <c:v>Ianuarie - iunie 2020</c:v>
                </c:pt>
              </c:strCache>
            </c:strRef>
          </c:tx>
          <c:spPr>
            <a:solidFill>
              <a:schemeClr val="accent1">
                <a:shade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3'!$A$23:$A$27</c:f>
              <c:strCache>
                <c:ptCount val="5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</c:strCache>
            </c:strRef>
          </c:cat>
          <c:val>
            <c:numRef>
              <c:f>'Figura 3'!$C$23:$C$27</c:f>
              <c:numCache>
                <c:formatCode>#\ ##0.0</c:formatCode>
                <c:ptCount val="5"/>
                <c:pt idx="0">
                  <c:v>9.5</c:v>
                </c:pt>
                <c:pt idx="1">
                  <c:v>4.3</c:v>
                </c:pt>
                <c:pt idx="2">
                  <c:v>85</c:v>
                </c:pt>
                <c:pt idx="3">
                  <c:v>1.1000000000000001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77D-49BF-AD38-66FEB4074930}"/>
            </c:ext>
          </c:extLst>
        </c:ser>
        <c:ser>
          <c:idx val="2"/>
          <c:order val="2"/>
          <c:tx>
            <c:strRef>
              <c:f>'Figura 3'!$D$22</c:f>
              <c:strCache>
                <c:ptCount val="1"/>
                <c:pt idx="0">
                  <c:v>Ianuarie - iunie 2019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3'!$A$23:$A$27</c:f>
              <c:strCache>
                <c:ptCount val="5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</c:strCache>
            </c:strRef>
          </c:cat>
          <c:val>
            <c:numRef>
              <c:f>'Figura 3'!$D$23:$D$27</c:f>
              <c:numCache>
                <c:formatCode>#\ ##0.0</c:formatCode>
                <c:ptCount val="5"/>
                <c:pt idx="0">
                  <c:v>7.4</c:v>
                </c:pt>
                <c:pt idx="1">
                  <c:v>4.3</c:v>
                </c:pt>
                <c:pt idx="2">
                  <c:v>86.6</c:v>
                </c:pt>
                <c:pt idx="3">
                  <c:v>1.6</c:v>
                </c:pt>
                <c:pt idx="4">
                  <c:v>0.1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77D-49BF-AD38-66FEB4074930}"/>
            </c:ext>
          </c:extLst>
        </c:ser>
        <c:ser>
          <c:idx val="3"/>
          <c:order val="3"/>
          <c:tx>
            <c:strRef>
              <c:f>'Figura 3'!$E$22</c:f>
              <c:strCache>
                <c:ptCount val="1"/>
                <c:pt idx="0">
                  <c:v>Ianuarie - iunie 2018</c:v>
                </c:pt>
              </c:strCache>
            </c:strRef>
          </c:tx>
          <c:spPr>
            <a:solidFill>
              <a:schemeClr val="accent1">
                <a:tint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3'!$A$23:$A$27</c:f>
              <c:strCache>
                <c:ptCount val="5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</c:strCache>
            </c:strRef>
          </c:cat>
          <c:val>
            <c:numRef>
              <c:f>'Figura 3'!$E$23:$E$27</c:f>
              <c:numCache>
                <c:formatCode>#\ ##0.0</c:formatCode>
                <c:ptCount val="5"/>
                <c:pt idx="0">
                  <c:v>7.8</c:v>
                </c:pt>
                <c:pt idx="1">
                  <c:v>2.9</c:v>
                </c:pt>
                <c:pt idx="2">
                  <c:v>87</c:v>
                </c:pt>
                <c:pt idx="3">
                  <c:v>2.2000000000000002</c:v>
                </c:pt>
                <c:pt idx="4">
                  <c:v>0.1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77D-49BF-AD38-66FEB4074930}"/>
            </c:ext>
          </c:extLst>
        </c:ser>
        <c:ser>
          <c:idx val="4"/>
          <c:order val="4"/>
          <c:tx>
            <c:strRef>
              <c:f>'Figura 3'!$F$22</c:f>
              <c:strCache>
                <c:ptCount val="1"/>
                <c:pt idx="0">
                  <c:v>Ianuarie - iunie 2017</c:v>
                </c:pt>
              </c:strCache>
            </c:strRef>
          </c:tx>
          <c:spPr>
            <a:solidFill>
              <a:schemeClr val="accent1">
                <a:tint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3'!$A$23:$A$27</c:f>
              <c:strCache>
                <c:ptCount val="5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</c:strCache>
            </c:strRef>
          </c:cat>
          <c:val>
            <c:numRef>
              <c:f>'Figura 3'!$F$23:$F$27</c:f>
              <c:numCache>
                <c:formatCode>#\ ##0.0</c:formatCode>
                <c:ptCount val="5"/>
                <c:pt idx="0">
                  <c:v>6.8</c:v>
                </c:pt>
                <c:pt idx="1">
                  <c:v>1.6</c:v>
                </c:pt>
                <c:pt idx="2">
                  <c:v>88.7</c:v>
                </c:pt>
                <c:pt idx="3">
                  <c:v>2.8</c:v>
                </c:pt>
                <c:pt idx="4">
                  <c:v>0.1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77D-49BF-AD38-66FEB4074930}"/>
            </c:ext>
          </c:extLst>
        </c:ser>
        <c:ser>
          <c:idx val="5"/>
          <c:order val="5"/>
          <c:tx>
            <c:strRef>
              <c:f>'Figura 3'!$G$22</c:f>
              <c:strCache>
                <c:ptCount val="1"/>
                <c:pt idx="0">
                  <c:v>Ianuarie - iunie 2016</c:v>
                </c:pt>
              </c:strCache>
            </c:strRef>
          </c:tx>
          <c:spPr>
            <a:solidFill>
              <a:schemeClr val="accent1">
                <a:tint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3'!$A$23:$A$27</c:f>
              <c:strCache>
                <c:ptCount val="5"/>
                <c:pt idx="0">
                  <c:v>Transport maritim</c:v>
                </c:pt>
                <c:pt idx="1">
                  <c:v>Transport feroviar</c:v>
                </c:pt>
                <c:pt idx="2">
                  <c:v>Transport rutier</c:v>
                </c:pt>
                <c:pt idx="3">
                  <c:v>Transport aerian</c:v>
                </c:pt>
                <c:pt idx="4">
                  <c:v>Expedieri poştale</c:v>
                </c:pt>
              </c:strCache>
            </c:strRef>
          </c:cat>
          <c:val>
            <c:numRef>
              <c:f>'Figura 3'!$G$23:$G$27</c:f>
              <c:numCache>
                <c:formatCode>#\ ##0.0</c:formatCode>
                <c:ptCount val="5"/>
                <c:pt idx="0">
                  <c:v>5.7</c:v>
                </c:pt>
                <c:pt idx="1">
                  <c:v>1.4</c:v>
                </c:pt>
                <c:pt idx="2">
                  <c:v>91.4</c:v>
                </c:pt>
                <c:pt idx="3">
                  <c:v>1.3</c:v>
                </c:pt>
                <c:pt idx="4">
                  <c:v>0.2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77D-49BF-AD38-66FEB40749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67867184"/>
        <c:axId val="267867744"/>
      </c:barChart>
      <c:catAx>
        <c:axId val="2678671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267867744"/>
        <c:crossesAt val="0"/>
        <c:auto val="1"/>
        <c:lblAlgn val="ctr"/>
        <c:lblOffset val="100"/>
        <c:noMultiLvlLbl val="0"/>
      </c:catAx>
      <c:valAx>
        <c:axId val="2678677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267867184"/>
        <c:crosses val="autoZero"/>
        <c:crossBetween val="between"/>
        <c:minorUnit val="1"/>
        <c:dispUnits>
          <c:builtInUnit val="hundreds"/>
        </c:dispUnits>
      </c:valAx>
      <c:spPr>
        <a:noFill/>
        <a:ln>
          <a:noFill/>
        </a:ln>
        <a:effectLst/>
      </c:spPr>
    </c:plotArea>
    <c:legend>
      <c:legendPos val="b"/>
      <c:legendEntry>
        <c:idx val="5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ayout>
        <c:manualLayout>
          <c:xMode val="edge"/>
          <c:yMode val="edge"/>
          <c:x val="0.10317179275242529"/>
          <c:y val="0.88995112137928867"/>
          <c:w val="0.89682824803149608"/>
          <c:h val="0.1100488592772057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603993862784941E-2"/>
          <c:y val="7.9067734558931208E-2"/>
          <c:w val="0.89680642947696532"/>
          <c:h val="0.6669717143726132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'Figura 4'!$A$21</c:f>
              <c:strCache>
                <c:ptCount val="1"/>
                <c:pt idx="0">
                  <c:v>Ţările Uniunii Europene 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4'!$B$20:$G$20</c:f>
              <c:strCache>
                <c:ptCount val="6"/>
                <c:pt idx="0">
                  <c:v>Ianuarie - iunie 2016</c:v>
                </c:pt>
                <c:pt idx="1">
                  <c:v>Ianuarie - iunie 2017</c:v>
                </c:pt>
                <c:pt idx="2">
                  <c:v>Ianuarie - iunie 2018</c:v>
                </c:pt>
                <c:pt idx="3">
                  <c:v>Ianuarie - iunie 2019</c:v>
                </c:pt>
                <c:pt idx="4">
                  <c:v>Ianuarie - iunie 2020</c:v>
                </c:pt>
                <c:pt idx="5">
                  <c:v>Ianuarie - iunie 2021</c:v>
                </c:pt>
              </c:strCache>
            </c:strRef>
          </c:cat>
          <c:val>
            <c:numRef>
              <c:f>'Figura 4'!$B$21:$G$21</c:f>
              <c:numCache>
                <c:formatCode>#\ ##0.0</c:formatCode>
                <c:ptCount val="6"/>
                <c:pt idx="0">
                  <c:v>56.9</c:v>
                </c:pt>
                <c:pt idx="1">
                  <c:v>57.5</c:v>
                </c:pt>
                <c:pt idx="2">
                  <c:v>65.2</c:v>
                </c:pt>
                <c:pt idx="3">
                  <c:v>62.7</c:v>
                </c:pt>
                <c:pt idx="4">
                  <c:v>63.4</c:v>
                </c:pt>
                <c:pt idx="5">
                  <c:v>64.5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B29-4207-A2A3-2E8D24AB4E7A}"/>
            </c:ext>
          </c:extLst>
        </c:ser>
        <c:ser>
          <c:idx val="1"/>
          <c:order val="1"/>
          <c:tx>
            <c:strRef>
              <c:f>'Figura 4'!$A$22</c:f>
              <c:strCache>
                <c:ptCount val="1"/>
                <c:pt idx="0">
                  <c:v>Ţările CSI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4'!$B$20:$G$20</c:f>
              <c:strCache>
                <c:ptCount val="6"/>
                <c:pt idx="0">
                  <c:v>Ianuarie - iunie 2016</c:v>
                </c:pt>
                <c:pt idx="1">
                  <c:v>Ianuarie - iunie 2017</c:v>
                </c:pt>
                <c:pt idx="2">
                  <c:v>Ianuarie - iunie 2018</c:v>
                </c:pt>
                <c:pt idx="3">
                  <c:v>Ianuarie - iunie 2019</c:v>
                </c:pt>
                <c:pt idx="4">
                  <c:v>Ianuarie - iunie 2020</c:v>
                </c:pt>
                <c:pt idx="5">
                  <c:v>Ianuarie - iunie 2021</c:v>
                </c:pt>
              </c:strCache>
            </c:strRef>
          </c:cat>
          <c:val>
            <c:numRef>
              <c:f>'Figura 4'!$B$22:$G$22</c:f>
              <c:numCache>
                <c:formatCode>#\ ##0.0</c:formatCode>
                <c:ptCount val="6"/>
                <c:pt idx="0">
                  <c:v>20.7</c:v>
                </c:pt>
                <c:pt idx="1">
                  <c:v>21.1</c:v>
                </c:pt>
                <c:pt idx="2">
                  <c:v>15.9</c:v>
                </c:pt>
                <c:pt idx="3">
                  <c:v>14.9</c:v>
                </c:pt>
                <c:pt idx="4">
                  <c:v>16.600000000000001</c:v>
                </c:pt>
                <c:pt idx="5">
                  <c:v>15.7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B29-4207-A2A3-2E8D24AB4E7A}"/>
            </c:ext>
          </c:extLst>
        </c:ser>
        <c:ser>
          <c:idx val="2"/>
          <c:order val="2"/>
          <c:tx>
            <c:strRef>
              <c:f>'Figura 4'!$A$23</c:f>
              <c:strCache>
                <c:ptCount val="1"/>
                <c:pt idx="0">
                  <c:v>Celelalte ţări ale lumii 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4'!$B$20:$G$20</c:f>
              <c:strCache>
                <c:ptCount val="6"/>
                <c:pt idx="0">
                  <c:v>Ianuarie - iunie 2016</c:v>
                </c:pt>
                <c:pt idx="1">
                  <c:v>Ianuarie - iunie 2017</c:v>
                </c:pt>
                <c:pt idx="2">
                  <c:v>Ianuarie - iunie 2018</c:v>
                </c:pt>
                <c:pt idx="3">
                  <c:v>Ianuarie - iunie 2019</c:v>
                </c:pt>
                <c:pt idx="4">
                  <c:v>Ianuarie - iunie 2020</c:v>
                </c:pt>
                <c:pt idx="5">
                  <c:v>Ianuarie - iunie 2021</c:v>
                </c:pt>
              </c:strCache>
            </c:strRef>
          </c:cat>
          <c:val>
            <c:numRef>
              <c:f>'Figura 4'!$B$23:$G$23</c:f>
              <c:numCache>
                <c:formatCode>#\ ##0.0</c:formatCode>
                <c:ptCount val="6"/>
                <c:pt idx="0">
                  <c:v>22.4</c:v>
                </c:pt>
                <c:pt idx="1">
                  <c:v>21.4</c:v>
                </c:pt>
                <c:pt idx="2">
                  <c:v>18.899999999999999</c:v>
                </c:pt>
                <c:pt idx="3">
                  <c:v>22.4</c:v>
                </c:pt>
                <c:pt idx="4">
                  <c:v>20</c:v>
                </c:pt>
                <c:pt idx="5">
                  <c:v>19.8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B29-4207-A2A3-2E8D24AB4E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7871664"/>
        <c:axId val="267872224"/>
      </c:barChart>
      <c:catAx>
        <c:axId val="267871664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267872224"/>
        <c:crosses val="autoZero"/>
        <c:auto val="1"/>
        <c:lblAlgn val="ctr"/>
        <c:lblOffset val="100"/>
        <c:noMultiLvlLbl val="0"/>
      </c:catAx>
      <c:valAx>
        <c:axId val="267872224"/>
        <c:scaling>
          <c:orientation val="minMax"/>
          <c:max val="10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267871664"/>
        <c:crosses val="autoZero"/>
        <c:crossBetween val="between"/>
        <c:majorUnit val="20"/>
      </c:valAx>
      <c:spPr>
        <a:noFill/>
        <a:ln w="3175"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"/>
          <c:y val="0.93755354110147993"/>
          <c:w val="1"/>
          <c:h val="6.24464588985200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141699880107581E-2"/>
          <c:y val="3.9900389809764354E-2"/>
          <c:w val="0.94076377536801559"/>
          <c:h val="0.590431026150059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5'!$B$23</c:f>
              <c:strCache>
                <c:ptCount val="1"/>
                <c:pt idx="0">
                  <c:v> Ianuarie - iunie 2016</c:v>
                </c:pt>
              </c:strCache>
            </c:strRef>
          </c:tx>
          <c:spPr>
            <a:solidFill>
              <a:schemeClr val="accent1">
                <a:tint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5'!$A$24:$A$42</c:f>
              <c:strCache>
                <c:ptCount val="19"/>
                <c:pt idx="0">
                  <c:v>România</c:v>
                </c:pt>
                <c:pt idx="1">
                  <c:v>Germania</c:v>
                </c:pt>
                <c:pt idx="2">
                  <c:v>Federația Rusă</c:v>
                </c:pt>
                <c:pt idx="3">
                  <c:v>Turcia</c:v>
                </c:pt>
                <c:pt idx="4">
                  <c:v>Italia</c:v>
                </c:pt>
                <c:pt idx="5">
                  <c:v>Polonia</c:v>
                </c:pt>
                <c:pt idx="6">
                  <c:v>Republica Cehă</c:v>
                </c:pt>
                <c:pt idx="7">
                  <c:v>Ucraina</c:v>
                </c:pt>
                <c:pt idx="8">
                  <c:v>Belarus</c:v>
                </c:pt>
                <c:pt idx="9">
                  <c:v>Regatul Unit </c:v>
                </c:pt>
                <c:pt idx="10">
                  <c:v>Ungaria</c:v>
                </c:pt>
                <c:pt idx="11">
                  <c:v>Olanda</c:v>
                </c:pt>
                <c:pt idx="12">
                  <c:v>Spania</c:v>
                </c:pt>
                <c:pt idx="13">
                  <c:v>Franța</c:v>
                </c:pt>
                <c:pt idx="14">
                  <c:v>Bulgaria</c:v>
                </c:pt>
                <c:pt idx="15">
                  <c:v>Elveția</c:v>
                </c:pt>
                <c:pt idx="16">
                  <c:v>Portugalia</c:v>
                </c:pt>
                <c:pt idx="17">
                  <c:v>Liban</c:v>
                </c:pt>
                <c:pt idx="18">
                  <c:v>Grecia</c:v>
                </c:pt>
              </c:strCache>
            </c:strRef>
          </c:cat>
          <c:val>
            <c:numRef>
              <c:f>'Figura 5'!$B$24:$B$42</c:f>
              <c:numCache>
                <c:formatCode>#\ ##0.0</c:formatCode>
                <c:ptCount val="19"/>
                <c:pt idx="0">
                  <c:v>23.773874566536492</c:v>
                </c:pt>
                <c:pt idx="1">
                  <c:v>6.4694616797287345</c:v>
                </c:pt>
                <c:pt idx="2">
                  <c:v>10.773772790734276</c:v>
                </c:pt>
                <c:pt idx="3">
                  <c:v>3.7091377972020245</c:v>
                </c:pt>
                <c:pt idx="4">
                  <c:v>10.010221831531144</c:v>
                </c:pt>
                <c:pt idx="5">
                  <c:v>3.3598649550661857</c:v>
                </c:pt>
                <c:pt idx="6">
                  <c:v>1.6130866854204999</c:v>
                </c:pt>
                <c:pt idx="7">
                  <c:v>2.5697340701596327</c:v>
                </c:pt>
                <c:pt idx="8">
                  <c:v>6.0231364005528292</c:v>
                </c:pt>
                <c:pt idx="9">
                  <c:v>6.5042495600399599</c:v>
                </c:pt>
                <c:pt idx="10">
                  <c:v>0.26321879502806583</c:v>
                </c:pt>
                <c:pt idx="11">
                  <c:v>1.0299371727694571</c:v>
                </c:pt>
                <c:pt idx="12">
                  <c:v>0.41114676796514693</c:v>
                </c:pt>
                <c:pt idx="13">
                  <c:v>2.5211863467309459</c:v>
                </c:pt>
                <c:pt idx="14">
                  <c:v>3.0334697291255783</c:v>
                </c:pt>
                <c:pt idx="15">
                  <c:v>1.5149323648302169</c:v>
                </c:pt>
                <c:pt idx="16">
                  <c:v>3.0578861116726658E-2</c:v>
                </c:pt>
                <c:pt idx="17">
                  <c:v>0.80153202793211076</c:v>
                </c:pt>
                <c:pt idx="18">
                  <c:v>0.96290415219272862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0DD-42D8-B371-6A71C526E757}"/>
            </c:ext>
          </c:extLst>
        </c:ser>
        <c:ser>
          <c:idx val="1"/>
          <c:order val="1"/>
          <c:tx>
            <c:strRef>
              <c:f>'Figura 5'!$C$23</c:f>
              <c:strCache>
                <c:ptCount val="1"/>
                <c:pt idx="0">
                  <c:v>Ianuarie - iunie 2017</c:v>
                </c:pt>
              </c:strCache>
            </c:strRef>
          </c:tx>
          <c:spPr>
            <a:solidFill>
              <a:schemeClr val="accent1">
                <a:tint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5'!$A$24:$A$42</c:f>
              <c:strCache>
                <c:ptCount val="19"/>
                <c:pt idx="0">
                  <c:v>România</c:v>
                </c:pt>
                <c:pt idx="1">
                  <c:v>Germania</c:v>
                </c:pt>
                <c:pt idx="2">
                  <c:v>Federația Rusă</c:v>
                </c:pt>
                <c:pt idx="3">
                  <c:v>Turcia</c:v>
                </c:pt>
                <c:pt idx="4">
                  <c:v>Italia</c:v>
                </c:pt>
                <c:pt idx="5">
                  <c:v>Polonia</c:v>
                </c:pt>
                <c:pt idx="6">
                  <c:v>Republica Cehă</c:v>
                </c:pt>
                <c:pt idx="7">
                  <c:v>Ucraina</c:v>
                </c:pt>
                <c:pt idx="8">
                  <c:v>Belarus</c:v>
                </c:pt>
                <c:pt idx="9">
                  <c:v>Regatul Unit </c:v>
                </c:pt>
                <c:pt idx="10">
                  <c:v>Ungaria</c:v>
                </c:pt>
                <c:pt idx="11">
                  <c:v>Olanda</c:v>
                </c:pt>
                <c:pt idx="12">
                  <c:v>Spania</c:v>
                </c:pt>
                <c:pt idx="13">
                  <c:v>Franța</c:v>
                </c:pt>
                <c:pt idx="14">
                  <c:v>Bulgaria</c:v>
                </c:pt>
                <c:pt idx="15">
                  <c:v>Elveția</c:v>
                </c:pt>
                <c:pt idx="16">
                  <c:v>Portugalia</c:v>
                </c:pt>
                <c:pt idx="17">
                  <c:v>Liban</c:v>
                </c:pt>
                <c:pt idx="18">
                  <c:v>Grecia</c:v>
                </c:pt>
              </c:strCache>
            </c:strRef>
          </c:cat>
          <c:val>
            <c:numRef>
              <c:f>'Figura 5'!$C$24:$C$42</c:f>
              <c:numCache>
                <c:formatCode>#\ ##0.0</c:formatCode>
                <c:ptCount val="19"/>
                <c:pt idx="0">
                  <c:v>24.38443052335672</c:v>
                </c:pt>
                <c:pt idx="1">
                  <c:v>6.9064810097243177</c:v>
                </c:pt>
                <c:pt idx="2">
                  <c:v>11.338539184438821</c:v>
                </c:pt>
                <c:pt idx="3">
                  <c:v>4.8481371387124366</c:v>
                </c:pt>
                <c:pt idx="4">
                  <c:v>9.0147622146328512</c:v>
                </c:pt>
                <c:pt idx="5">
                  <c:v>3.2740845610734879</c:v>
                </c:pt>
                <c:pt idx="6">
                  <c:v>1.4634916415005164</c:v>
                </c:pt>
                <c:pt idx="7">
                  <c:v>2.8991751172823754</c:v>
                </c:pt>
                <c:pt idx="8">
                  <c:v>5.5606068726950406</c:v>
                </c:pt>
                <c:pt idx="9">
                  <c:v>5.8830564357523905</c:v>
                </c:pt>
                <c:pt idx="10">
                  <c:v>0.32712321278912471</c:v>
                </c:pt>
                <c:pt idx="11">
                  <c:v>1.1164027580551308</c:v>
                </c:pt>
                <c:pt idx="12">
                  <c:v>1.0071054592038231</c:v>
                </c:pt>
                <c:pt idx="13">
                  <c:v>1.6847874869181725</c:v>
                </c:pt>
                <c:pt idx="14">
                  <c:v>3.5027221523954077</c:v>
                </c:pt>
                <c:pt idx="15">
                  <c:v>1.1926758549485763</c:v>
                </c:pt>
                <c:pt idx="16">
                  <c:v>4.7155876099301622E-3</c:v>
                </c:pt>
                <c:pt idx="17">
                  <c:v>0.48086535484398557</c:v>
                </c:pt>
                <c:pt idx="18">
                  <c:v>1.139109435713515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0DD-42D8-B371-6A71C526E757}"/>
            </c:ext>
          </c:extLst>
        </c:ser>
        <c:ser>
          <c:idx val="2"/>
          <c:order val="2"/>
          <c:tx>
            <c:strRef>
              <c:f>'Figura 5'!$D$23</c:f>
              <c:strCache>
                <c:ptCount val="1"/>
                <c:pt idx="0">
                  <c:v>Ianuarie - iunie 2018</c:v>
                </c:pt>
              </c:strCache>
            </c:strRef>
          </c:tx>
          <c:spPr>
            <a:solidFill>
              <a:schemeClr val="accent1">
                <a:tint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5'!$A$24:$A$42</c:f>
              <c:strCache>
                <c:ptCount val="19"/>
                <c:pt idx="0">
                  <c:v>România</c:v>
                </c:pt>
                <c:pt idx="1">
                  <c:v>Germania</c:v>
                </c:pt>
                <c:pt idx="2">
                  <c:v>Federația Rusă</c:v>
                </c:pt>
                <c:pt idx="3">
                  <c:v>Turcia</c:v>
                </c:pt>
                <c:pt idx="4">
                  <c:v>Italia</c:v>
                </c:pt>
                <c:pt idx="5">
                  <c:v>Polonia</c:v>
                </c:pt>
                <c:pt idx="6">
                  <c:v>Republica Cehă</c:v>
                </c:pt>
                <c:pt idx="7">
                  <c:v>Ucraina</c:v>
                </c:pt>
                <c:pt idx="8">
                  <c:v>Belarus</c:v>
                </c:pt>
                <c:pt idx="9">
                  <c:v>Regatul Unit </c:v>
                </c:pt>
                <c:pt idx="10">
                  <c:v>Ungaria</c:v>
                </c:pt>
                <c:pt idx="11">
                  <c:v>Olanda</c:v>
                </c:pt>
                <c:pt idx="12">
                  <c:v>Spania</c:v>
                </c:pt>
                <c:pt idx="13">
                  <c:v>Franța</c:v>
                </c:pt>
                <c:pt idx="14">
                  <c:v>Bulgaria</c:v>
                </c:pt>
                <c:pt idx="15">
                  <c:v>Elveția</c:v>
                </c:pt>
                <c:pt idx="16">
                  <c:v>Portugalia</c:v>
                </c:pt>
                <c:pt idx="17">
                  <c:v>Liban</c:v>
                </c:pt>
                <c:pt idx="18">
                  <c:v>Grecia</c:v>
                </c:pt>
              </c:strCache>
            </c:strRef>
          </c:cat>
          <c:val>
            <c:numRef>
              <c:f>'Figura 5'!$D$24:$D$42</c:f>
              <c:numCache>
                <c:formatCode>#\ ##0.0</c:formatCode>
                <c:ptCount val="19"/>
                <c:pt idx="0">
                  <c:v>26.34514039399679</c:v>
                </c:pt>
                <c:pt idx="1">
                  <c:v>8.6151322959585031</c:v>
                </c:pt>
                <c:pt idx="2">
                  <c:v>8.1724110057205746</c:v>
                </c:pt>
                <c:pt idx="3">
                  <c:v>3.8423150688076682</c:v>
                </c:pt>
                <c:pt idx="4">
                  <c:v>11.208831829102861</c:v>
                </c:pt>
                <c:pt idx="5">
                  <c:v>3.5081966858443185</c:v>
                </c:pt>
                <c:pt idx="6">
                  <c:v>1.5784591410721982</c:v>
                </c:pt>
                <c:pt idx="7">
                  <c:v>2.9377102384110194</c:v>
                </c:pt>
                <c:pt idx="8">
                  <c:v>3.7285161204639974</c:v>
                </c:pt>
                <c:pt idx="9">
                  <c:v>3.2543883879133122</c:v>
                </c:pt>
                <c:pt idx="10">
                  <c:v>0.29238227420584578</c:v>
                </c:pt>
                <c:pt idx="11">
                  <c:v>1.4593585110599621</c:v>
                </c:pt>
                <c:pt idx="12">
                  <c:v>1.3352143524334812</c:v>
                </c:pt>
                <c:pt idx="13">
                  <c:v>2.0529877855390901</c:v>
                </c:pt>
                <c:pt idx="14">
                  <c:v>2.2402315740802838</c:v>
                </c:pt>
                <c:pt idx="15">
                  <c:v>2.2123816200239084</c:v>
                </c:pt>
                <c:pt idx="16">
                  <c:v>0.70172943971063328</c:v>
                </c:pt>
                <c:pt idx="17">
                  <c:v>0.64591695000578886</c:v>
                </c:pt>
                <c:pt idx="18">
                  <c:v>1.350868680510743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0DD-42D8-B371-6A71C526E757}"/>
            </c:ext>
          </c:extLst>
        </c:ser>
        <c:ser>
          <c:idx val="3"/>
          <c:order val="3"/>
          <c:tx>
            <c:strRef>
              <c:f>'Figura 5'!$E$23</c:f>
              <c:strCache>
                <c:ptCount val="1"/>
                <c:pt idx="0">
                  <c:v> Ianuarie - iunie 2019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5'!$A$24:$A$42</c:f>
              <c:strCache>
                <c:ptCount val="19"/>
                <c:pt idx="0">
                  <c:v>România</c:v>
                </c:pt>
                <c:pt idx="1">
                  <c:v>Germania</c:v>
                </c:pt>
                <c:pt idx="2">
                  <c:v>Federația Rusă</c:v>
                </c:pt>
                <c:pt idx="3">
                  <c:v>Turcia</c:v>
                </c:pt>
                <c:pt idx="4">
                  <c:v>Italia</c:v>
                </c:pt>
                <c:pt idx="5">
                  <c:v>Polonia</c:v>
                </c:pt>
                <c:pt idx="6">
                  <c:v>Republica Cehă</c:v>
                </c:pt>
                <c:pt idx="7">
                  <c:v>Ucraina</c:v>
                </c:pt>
                <c:pt idx="8">
                  <c:v>Belarus</c:v>
                </c:pt>
                <c:pt idx="9">
                  <c:v>Regatul Unit </c:v>
                </c:pt>
                <c:pt idx="10">
                  <c:v>Ungaria</c:v>
                </c:pt>
                <c:pt idx="11">
                  <c:v>Olanda</c:v>
                </c:pt>
                <c:pt idx="12">
                  <c:v>Spania</c:v>
                </c:pt>
                <c:pt idx="13">
                  <c:v>Franța</c:v>
                </c:pt>
                <c:pt idx="14">
                  <c:v>Bulgaria</c:v>
                </c:pt>
                <c:pt idx="15">
                  <c:v>Elveția</c:v>
                </c:pt>
                <c:pt idx="16">
                  <c:v>Portugalia</c:v>
                </c:pt>
                <c:pt idx="17">
                  <c:v>Liban</c:v>
                </c:pt>
                <c:pt idx="18">
                  <c:v>Grecia</c:v>
                </c:pt>
              </c:strCache>
            </c:strRef>
          </c:cat>
          <c:val>
            <c:numRef>
              <c:f>'Figura 5'!$E$24:$E$42</c:f>
              <c:numCache>
                <c:formatCode>#\ ##0.0</c:formatCode>
                <c:ptCount val="19"/>
                <c:pt idx="0">
                  <c:v>27.950415127956578</c:v>
                </c:pt>
                <c:pt idx="1">
                  <c:v>9.160723217525879</c:v>
                </c:pt>
                <c:pt idx="2">
                  <c:v>8.4064039231951728</c:v>
                </c:pt>
                <c:pt idx="3">
                  <c:v>8.9327299812967862</c:v>
                </c:pt>
                <c:pt idx="4">
                  <c:v>9.9765345873948732</c:v>
                </c:pt>
                <c:pt idx="5">
                  <c:v>3.8312638341394432</c:v>
                </c:pt>
                <c:pt idx="6">
                  <c:v>1.8097061388192031</c:v>
                </c:pt>
                <c:pt idx="7">
                  <c:v>2.7038597222645273</c:v>
                </c:pt>
                <c:pt idx="8">
                  <c:v>3.0711799847789547</c:v>
                </c:pt>
                <c:pt idx="9">
                  <c:v>1.9207642465051764</c:v>
                </c:pt>
                <c:pt idx="10">
                  <c:v>0.30815359004600767</c:v>
                </c:pt>
                <c:pt idx="11">
                  <c:v>1.3686558525887722</c:v>
                </c:pt>
                <c:pt idx="12">
                  <c:v>1.4644868453965914</c:v>
                </c:pt>
                <c:pt idx="13">
                  <c:v>1.3169638820433149</c:v>
                </c:pt>
                <c:pt idx="14">
                  <c:v>1.4781274648166591</c:v>
                </c:pt>
                <c:pt idx="15">
                  <c:v>2.467055680680001</c:v>
                </c:pt>
                <c:pt idx="16">
                  <c:v>5.7330529908284833E-3</c:v>
                </c:pt>
                <c:pt idx="17">
                  <c:v>0.57272262339461777</c:v>
                </c:pt>
                <c:pt idx="18">
                  <c:v>0.78209847343595051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0DD-42D8-B371-6A71C526E757}"/>
            </c:ext>
          </c:extLst>
        </c:ser>
        <c:ser>
          <c:idx val="4"/>
          <c:order val="4"/>
          <c:tx>
            <c:strRef>
              <c:f>'Figura 5'!$F$23</c:f>
              <c:strCache>
                <c:ptCount val="1"/>
                <c:pt idx="0">
                  <c:v>Ianuarie - iunie 2020</c:v>
                </c:pt>
              </c:strCache>
            </c:strRef>
          </c:tx>
          <c:spPr>
            <a:solidFill>
              <a:schemeClr val="accent1">
                <a:shade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5'!$A$24:$A$42</c:f>
              <c:strCache>
                <c:ptCount val="19"/>
                <c:pt idx="0">
                  <c:v>România</c:v>
                </c:pt>
                <c:pt idx="1">
                  <c:v>Germania</c:v>
                </c:pt>
                <c:pt idx="2">
                  <c:v>Federația Rusă</c:v>
                </c:pt>
                <c:pt idx="3">
                  <c:v>Turcia</c:v>
                </c:pt>
                <c:pt idx="4">
                  <c:v>Italia</c:v>
                </c:pt>
                <c:pt idx="5">
                  <c:v>Polonia</c:v>
                </c:pt>
                <c:pt idx="6">
                  <c:v>Republica Cehă</c:v>
                </c:pt>
                <c:pt idx="7">
                  <c:v>Ucraina</c:v>
                </c:pt>
                <c:pt idx="8">
                  <c:v>Belarus</c:v>
                </c:pt>
                <c:pt idx="9">
                  <c:v>Regatul Unit </c:v>
                </c:pt>
                <c:pt idx="10">
                  <c:v>Ungaria</c:v>
                </c:pt>
                <c:pt idx="11">
                  <c:v>Olanda</c:v>
                </c:pt>
                <c:pt idx="12">
                  <c:v>Spania</c:v>
                </c:pt>
                <c:pt idx="13">
                  <c:v>Franța</c:v>
                </c:pt>
                <c:pt idx="14">
                  <c:v>Bulgaria</c:v>
                </c:pt>
                <c:pt idx="15">
                  <c:v>Elveția</c:v>
                </c:pt>
                <c:pt idx="16">
                  <c:v>Portugalia</c:v>
                </c:pt>
                <c:pt idx="17">
                  <c:v>Liban</c:v>
                </c:pt>
                <c:pt idx="18">
                  <c:v>Grecia</c:v>
                </c:pt>
              </c:strCache>
            </c:strRef>
          </c:cat>
          <c:val>
            <c:numRef>
              <c:f>'Figura 5'!$F$24:$F$42</c:f>
              <c:numCache>
                <c:formatCode>#\ ##0.0</c:formatCode>
                <c:ptCount val="19"/>
                <c:pt idx="0">
                  <c:v>25.13325321361145</c:v>
                </c:pt>
                <c:pt idx="1">
                  <c:v>8.8504403341887876</c:v>
                </c:pt>
                <c:pt idx="2">
                  <c:v>10.579742003328773</c:v>
                </c:pt>
                <c:pt idx="3">
                  <c:v>7.289897422224902</c:v>
                </c:pt>
                <c:pt idx="4">
                  <c:v>9.0715248542585911</c:v>
                </c:pt>
                <c:pt idx="5">
                  <c:v>3.9991225037181581</c:v>
                </c:pt>
                <c:pt idx="6">
                  <c:v>3.3524445980298099</c:v>
                </c:pt>
                <c:pt idx="7">
                  <c:v>2.3437733351542649</c:v>
                </c:pt>
                <c:pt idx="8">
                  <c:v>2.786895367398126</c:v>
                </c:pt>
                <c:pt idx="9">
                  <c:v>1.5910005616295826</c:v>
                </c:pt>
                <c:pt idx="10">
                  <c:v>0.73834581359906759</c:v>
                </c:pt>
                <c:pt idx="11">
                  <c:v>1.4738076990946971</c:v>
                </c:pt>
                <c:pt idx="12">
                  <c:v>1.8581973077699394</c:v>
                </c:pt>
                <c:pt idx="13">
                  <c:v>1.5711171284282912</c:v>
                </c:pt>
                <c:pt idx="14">
                  <c:v>1.5960807378370714</c:v>
                </c:pt>
                <c:pt idx="15">
                  <c:v>3.4460316411561847</c:v>
                </c:pt>
                <c:pt idx="16">
                  <c:v>0.76584428668620952</c:v>
                </c:pt>
                <c:pt idx="17">
                  <c:v>0.70668414047546935</c:v>
                </c:pt>
                <c:pt idx="18">
                  <c:v>1.7599074144088451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0DD-42D8-B371-6A71C526E757}"/>
            </c:ext>
          </c:extLst>
        </c:ser>
        <c:ser>
          <c:idx val="5"/>
          <c:order val="5"/>
          <c:tx>
            <c:strRef>
              <c:f>'Figura 5'!$G$23</c:f>
              <c:strCache>
                <c:ptCount val="1"/>
                <c:pt idx="0">
                  <c:v>Ianuarie - iunie 2021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'Figura 5'!$A$24:$A$42</c:f>
              <c:strCache>
                <c:ptCount val="19"/>
                <c:pt idx="0">
                  <c:v>România</c:v>
                </c:pt>
                <c:pt idx="1">
                  <c:v>Germania</c:v>
                </c:pt>
                <c:pt idx="2">
                  <c:v>Federația Rusă</c:v>
                </c:pt>
                <c:pt idx="3">
                  <c:v>Turcia</c:v>
                </c:pt>
                <c:pt idx="4">
                  <c:v>Italia</c:v>
                </c:pt>
                <c:pt idx="5">
                  <c:v>Polonia</c:v>
                </c:pt>
                <c:pt idx="6">
                  <c:v>Republica Cehă</c:v>
                </c:pt>
                <c:pt idx="7">
                  <c:v>Ucraina</c:v>
                </c:pt>
                <c:pt idx="8">
                  <c:v>Belarus</c:v>
                </c:pt>
                <c:pt idx="9">
                  <c:v>Regatul Unit </c:v>
                </c:pt>
                <c:pt idx="10">
                  <c:v>Ungaria</c:v>
                </c:pt>
                <c:pt idx="11">
                  <c:v>Olanda</c:v>
                </c:pt>
                <c:pt idx="12">
                  <c:v>Spania</c:v>
                </c:pt>
                <c:pt idx="13">
                  <c:v>Franța</c:v>
                </c:pt>
                <c:pt idx="14">
                  <c:v>Bulgaria</c:v>
                </c:pt>
                <c:pt idx="15">
                  <c:v>Elveția</c:v>
                </c:pt>
                <c:pt idx="16">
                  <c:v>Portugalia</c:v>
                </c:pt>
                <c:pt idx="17">
                  <c:v>Liban</c:v>
                </c:pt>
                <c:pt idx="18">
                  <c:v>Grecia</c:v>
                </c:pt>
              </c:strCache>
            </c:strRef>
          </c:cat>
          <c:val>
            <c:numRef>
              <c:f>'Figura 5'!$G$24:$G$42</c:f>
              <c:numCache>
                <c:formatCode>#\ ##0.0</c:formatCode>
                <c:ptCount val="19"/>
                <c:pt idx="0">
                  <c:v>27.998757583935234</c:v>
                </c:pt>
                <c:pt idx="1">
                  <c:v>10.111611547637093</c:v>
                </c:pt>
                <c:pt idx="2">
                  <c:v>9.6519390588027854</c:v>
                </c:pt>
                <c:pt idx="3">
                  <c:v>8.6231364603910308</c:v>
                </c:pt>
                <c:pt idx="4">
                  <c:v>7.0775117199424686</c:v>
                </c:pt>
                <c:pt idx="5">
                  <c:v>3.8888161208515548</c:v>
                </c:pt>
                <c:pt idx="6">
                  <c:v>3.1953378005513273</c:v>
                </c:pt>
                <c:pt idx="7">
                  <c:v>2.7783572866958752</c:v>
                </c:pt>
                <c:pt idx="8">
                  <c:v>2.3002493484093689</c:v>
                </c:pt>
                <c:pt idx="9">
                  <c:v>1.9475854763235503</c:v>
                </c:pt>
                <c:pt idx="10">
                  <c:v>1.443320454830157</c:v>
                </c:pt>
                <c:pt idx="11">
                  <c:v>1.4085684357548574</c:v>
                </c:pt>
                <c:pt idx="12">
                  <c:v>1.3973302655349416</c:v>
                </c:pt>
                <c:pt idx="13">
                  <c:v>1.3398842560288626</c:v>
                </c:pt>
                <c:pt idx="14">
                  <c:v>1.2364368550962779</c:v>
                </c:pt>
                <c:pt idx="15">
                  <c:v>1.2240372575772505</c:v>
                </c:pt>
                <c:pt idx="16">
                  <c:v>1.2104829025182955</c:v>
                </c:pt>
                <c:pt idx="17">
                  <c:v>1.0713986080152818</c:v>
                </c:pt>
                <c:pt idx="18">
                  <c:v>0.99002353405091836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0DD-42D8-B371-6A71C526E7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68197280"/>
        <c:axId val="268197840"/>
      </c:barChart>
      <c:catAx>
        <c:axId val="268197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268197840"/>
        <c:crosses val="autoZero"/>
        <c:auto val="1"/>
        <c:lblAlgn val="ctr"/>
        <c:lblOffset val="100"/>
        <c:noMultiLvlLbl val="0"/>
      </c:catAx>
      <c:valAx>
        <c:axId val="268197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268197280"/>
        <c:crosses val="autoZero"/>
        <c:crossBetween val="between"/>
        <c:dispUnits>
          <c:builtInUnit val="hundreds"/>
        </c:dispUnits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</c:legendEntry>
      <c:layout>
        <c:manualLayout>
          <c:xMode val="edge"/>
          <c:yMode val="edge"/>
          <c:x val="0.12367639180296727"/>
          <c:y val="0.87016811283858642"/>
          <c:w val="0.74175126090956245"/>
          <c:h val="0.120018142208144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800" b="1">
                <a:solidFill>
                  <a:sysClr val="windowText" lastClr="000000"/>
                </a:solidFill>
              </a:rPr>
              <a:t>Ianuarie -</a:t>
            </a:r>
            <a:r>
              <a:rPr lang="en-US" sz="800" b="1">
                <a:solidFill>
                  <a:sysClr val="windowText" lastClr="000000"/>
                </a:solidFill>
              </a:rPr>
              <a:t>iunie </a:t>
            </a:r>
            <a:r>
              <a:rPr lang="ro-RO" sz="800" b="1">
                <a:solidFill>
                  <a:sysClr val="windowText" lastClr="000000"/>
                </a:solidFill>
              </a:rPr>
              <a:t> 2020</a:t>
            </a:r>
            <a:endParaRPr lang="en-US" sz="8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34070140771595914"/>
          <c:y val="1.66471707605759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8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23450982871867027"/>
          <c:y val="0.14671789654880885"/>
          <c:w val="0.52484583099504412"/>
          <c:h val="0.57519206008434975"/>
        </c:manualLayout>
      </c:layout>
      <c:pieChart>
        <c:varyColors val="1"/>
        <c:ser>
          <c:idx val="0"/>
          <c:order val="0"/>
          <c:tx>
            <c:strRef>
              <c:f>'Figura 6'!$B$23</c:f>
              <c:strCache>
                <c:ptCount val="1"/>
                <c:pt idx="0">
                  <c:v>%</c:v>
                </c:pt>
              </c:strCache>
            </c:strRef>
          </c:tx>
          <c:spPr>
            <a:effectLst>
              <a:outerShdw blurRad="254000" sx="102000" sy="102000" algn="ctr" rotWithShape="0">
                <a:schemeClr val="bg1">
                  <a:alpha val="20000"/>
                </a:schemeClr>
              </a:outerShdw>
            </a:effectLst>
          </c:spPr>
          <c:dPt>
            <c:idx val="0"/>
            <c:bubble3D val="0"/>
            <c:spPr>
              <a:solidFill>
                <a:schemeClr val="accent1">
                  <a:tint val="44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812-4B6E-845E-70CFFD92003C}"/>
              </c:ext>
            </c:extLst>
          </c:dPt>
          <c:dPt>
            <c:idx val="1"/>
            <c:bubble3D val="0"/>
            <c:spPr>
              <a:solidFill>
                <a:schemeClr val="accent1">
                  <a:tint val="58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812-4B6E-845E-70CFFD92003C}"/>
              </c:ext>
            </c:extLst>
          </c:dPt>
          <c:dPt>
            <c:idx val="2"/>
            <c:bubble3D val="0"/>
            <c:spPr>
              <a:solidFill>
                <a:schemeClr val="accent1">
                  <a:tint val="72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812-4B6E-845E-70CFFD92003C}"/>
              </c:ext>
            </c:extLst>
          </c:dPt>
          <c:dPt>
            <c:idx val="3"/>
            <c:bubble3D val="0"/>
            <c:spPr>
              <a:solidFill>
                <a:schemeClr val="accent1">
                  <a:tint val="86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812-4B6E-845E-70CFFD92003C}"/>
              </c:ext>
            </c:extLst>
          </c:dPt>
          <c:dPt>
            <c:idx val="4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812-4B6E-845E-70CFFD92003C}"/>
              </c:ext>
            </c:extLst>
          </c:dPt>
          <c:dPt>
            <c:idx val="5"/>
            <c:bubble3D val="0"/>
            <c:spPr>
              <a:solidFill>
                <a:schemeClr val="accent1">
                  <a:shade val="86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F812-4B6E-845E-70CFFD92003C}"/>
              </c:ext>
            </c:extLst>
          </c:dPt>
          <c:dPt>
            <c:idx val="6"/>
            <c:bubble3D val="0"/>
            <c:spPr>
              <a:solidFill>
                <a:schemeClr val="accent1">
                  <a:shade val="72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F812-4B6E-845E-70CFFD92003C}"/>
              </c:ext>
            </c:extLst>
          </c:dPt>
          <c:dPt>
            <c:idx val="7"/>
            <c:bubble3D val="0"/>
            <c:spPr>
              <a:solidFill>
                <a:schemeClr val="accent1">
                  <a:shade val="58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F812-4B6E-845E-70CFFD92003C}"/>
              </c:ext>
            </c:extLst>
          </c:dPt>
          <c:dPt>
            <c:idx val="8"/>
            <c:bubble3D val="0"/>
            <c:spPr>
              <a:solidFill>
                <a:schemeClr val="accent1">
                  <a:shade val="44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schemeClr val="bg1">
                    <a:alpha val="20000"/>
                  </a:scheme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F812-4B6E-845E-70CFFD92003C}"/>
              </c:ext>
            </c:extLst>
          </c:dPt>
          <c:dLbls>
            <c:dLbl>
              <c:idx val="0"/>
              <c:layout>
                <c:manualLayout>
                  <c:x val="-1.173960811590552E-2"/>
                  <c:y val="6.398999887736843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812-4B6E-845E-70CFFD92003C}"/>
                </c:ext>
                <c:ext xmlns:c15="http://schemas.microsoft.com/office/drawing/2012/chart" uri="{CE6537A1-D6FC-4f65-9D91-7224C49458BB}">
                  <c15:layout>
                    <c:manualLayout>
                      <c:w val="0.30779673877818786"/>
                      <c:h val="0.16345827344810046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2.8071642546060857E-2"/>
                  <c:y val="-0.1403791861336984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812-4B6E-845E-70CFFD92003C}"/>
                </c:ext>
                <c:ext xmlns:c15="http://schemas.microsoft.com/office/drawing/2012/chart" uri="{CE6537A1-D6FC-4f65-9D91-7224C49458BB}">
                  <c15:layout>
                    <c:manualLayout>
                      <c:w val="0.16340117862625661"/>
                      <c:h val="0.1700462189701035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4.9481255141614763E-2"/>
                  <c:y val="-0.1180918860804060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812-4B6E-845E-70CFFD92003C}"/>
                </c:ext>
                <c:ext xmlns:c15="http://schemas.microsoft.com/office/drawing/2012/chart" uri="{CE6537A1-D6FC-4f65-9D91-7224C49458BB}">
                  <c15:layout>
                    <c:manualLayout>
                      <c:w val="0.2359854074844418"/>
                      <c:h val="0.21226543651740501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4.3058204147041852E-3"/>
                  <c:y val="7.702273329046327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812-4B6E-845E-70CFFD92003C}"/>
                </c:ext>
                <c:ext xmlns:c15="http://schemas.microsoft.com/office/drawing/2012/chart" uri="{CE6537A1-D6FC-4f65-9D91-7224C49458BB}">
                  <c15:layout>
                    <c:manualLayout>
                      <c:w val="0.2165522705888179"/>
                      <c:h val="0.15839550359235399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-6.3298544292235734E-2"/>
                  <c:y val="2.997347103855011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F812-4B6E-845E-70CFFD92003C}"/>
                </c:ext>
                <c:ext xmlns:c15="http://schemas.microsoft.com/office/drawing/2012/chart" uri="{CE6537A1-D6FC-4f65-9D91-7224C49458BB}">
                  <c15:layout>
                    <c:manualLayout>
                      <c:w val="0.1879142868335488"/>
                      <c:h val="0.17125897724322922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3.8713494475485312E-2"/>
                  <c:y val="1.557211556456065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F812-4B6E-845E-70CFFD92003C}"/>
                </c:ext>
                <c:ext xmlns:c15="http://schemas.microsoft.com/office/drawing/2012/chart" uri="{CE6537A1-D6FC-4f65-9D91-7224C49458BB}">
                  <c15:layout>
                    <c:manualLayout>
                      <c:w val="0.18289304157963768"/>
                      <c:h val="0.15920468399475093"/>
                    </c:manualLayout>
                  </c15:layout>
                </c:ext>
              </c:extLst>
            </c:dLbl>
            <c:dLbl>
              <c:idx val="6"/>
              <c:layout>
                <c:manualLayout>
                  <c:x val="6.2884829706677894E-4"/>
                  <c:y val="-9.182571768726803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F812-4B6E-845E-70CFFD92003C}"/>
                </c:ext>
                <c:ext xmlns:c15="http://schemas.microsoft.com/office/drawing/2012/chart" uri="{CE6537A1-D6FC-4f65-9D91-7224C49458BB}">
                  <c15:layout>
                    <c:manualLayout>
                      <c:w val="0.2557013358404826"/>
                      <c:h val="0.18904983030967282"/>
                    </c:manualLayout>
                  </c15:layout>
                </c:ext>
              </c:extLst>
            </c:dLbl>
            <c:dLbl>
              <c:idx val="7"/>
              <c:layout>
                <c:manualLayout>
                  <c:x val="1.3915898346924501E-2"/>
                  <c:y val="-6.964288831794600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F812-4B6E-845E-70CFFD92003C}"/>
                </c:ext>
                <c:ext xmlns:c15="http://schemas.microsoft.com/office/drawing/2012/chart" uri="{CE6537A1-D6FC-4f65-9D91-7224C49458BB}">
                  <c15:layout>
                    <c:manualLayout>
                      <c:w val="0.22739718729188702"/>
                      <c:h val="0.24537163623777791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-1.7709714899973927E-2"/>
                  <c:y val="9.217723303197836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F812-4B6E-845E-70CFFD92003C}"/>
                </c:ext>
                <c:ext xmlns:c15="http://schemas.microsoft.com/office/drawing/2012/chart" uri="{CE6537A1-D6FC-4f65-9D91-7224C49458BB}">
                  <c15:layout>
                    <c:manualLayout>
                      <c:w val="0.25907752575704152"/>
                      <c:h val="0.22200301885341256"/>
                    </c:manualLayout>
                  </c15:layout>
                </c:ext>
              </c:extLst>
            </c:dLbl>
            <c:numFmt formatCode="0.0%" sourceLinked="0"/>
            <c:spPr>
              <a:noFill/>
              <a:ln>
                <a:noFill/>
              </a:ln>
              <a:effectLst>
                <a:outerShdw sx="1000" sy="1000" algn="tl" rotWithShape="0">
                  <a:schemeClr val="bg1"/>
                </a:outerShdw>
              </a:effectLst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bg2">
                      <a:lumMod val="75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pattFill prst="pct75">
                    <a:fgClr>
                      <a:schemeClr val="dk1">
                        <a:lumMod val="75000"/>
                        <a:lumOff val="25000"/>
                      </a:schemeClr>
                    </a:fgClr>
                    <a:bgClr>
                      <a:schemeClr val="dk1">
                        <a:lumMod val="65000"/>
                        <a:lumOff val="35000"/>
                      </a:schemeClr>
                    </a:bgClr>
                  </a:pattFill>
                  <a:ln>
                    <a:noFill/>
                  </a:ln>
                </c15:spPr>
              </c:ext>
            </c:extLst>
          </c:dLbls>
          <c:cat>
            <c:strRef>
              <c:f>'Figura 6'!$A$24:$A$32</c:f>
              <c:strCache>
                <c:ptCount val="9"/>
                <c:pt idx="0">
                  <c:v>Produse alimentare și animale vii</c:v>
                </c:pt>
                <c:pt idx="1">
                  <c:v>Băuturi și tutun</c:v>
                </c:pt>
                <c:pt idx="2">
                  <c:v>Materiale brute necomestibile</c:v>
                </c:pt>
                <c:pt idx="3">
                  <c:v>Combustibili minerali</c:v>
                </c:pt>
                <c:pt idx="4">
                  <c:v>Uleiuri și grăsimi </c:v>
                </c:pt>
                <c:pt idx="5">
                  <c:v>Produse chimice</c:v>
                </c:pt>
                <c:pt idx="6">
                  <c:v>Mărfuri manufacturate </c:v>
                </c:pt>
                <c:pt idx="7">
                  <c:v>Mașini și echipamente pentru transport</c:v>
                </c:pt>
                <c:pt idx="8">
                  <c:v>Articole manufacturate diverse</c:v>
                </c:pt>
              </c:strCache>
            </c:strRef>
          </c:cat>
          <c:val>
            <c:numRef>
              <c:f>'Figura 6'!$B$24:$B$32</c:f>
              <c:numCache>
                <c:formatCode>0.0</c:formatCode>
                <c:ptCount val="9"/>
                <c:pt idx="0">
                  <c:v>27.4</c:v>
                </c:pt>
                <c:pt idx="1">
                  <c:v>7.2</c:v>
                </c:pt>
                <c:pt idx="2">
                  <c:v>8.6999999999999993</c:v>
                </c:pt>
                <c:pt idx="3">
                  <c:v>0.2</c:v>
                </c:pt>
                <c:pt idx="4">
                  <c:v>5.2</c:v>
                </c:pt>
                <c:pt idx="5">
                  <c:v>5.5</c:v>
                </c:pt>
                <c:pt idx="6">
                  <c:v>6.4</c:v>
                </c:pt>
                <c:pt idx="7">
                  <c:v>20.399999999999999</c:v>
                </c:pt>
                <c:pt idx="8">
                  <c:v>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F812-4B6E-845E-70CFFD92003C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8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Ianuarie - </a:t>
            </a:r>
            <a:r>
              <a:rPr lang="en-US" sz="8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iunie</a:t>
            </a:r>
            <a:r>
              <a:rPr lang="ro-RO" sz="8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8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ro-RO" sz="8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2021</a:t>
            </a:r>
            <a:endParaRPr lang="en-US" sz="8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015160914496675"/>
          <c:y val="1.54194443063840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19521447700897249"/>
          <c:y val="0.17441150672618744"/>
          <c:w val="0.50365949978060554"/>
          <c:h val="0.58254936399254897"/>
        </c:manualLayout>
      </c:layout>
      <c:pieChart>
        <c:varyColors val="1"/>
        <c:ser>
          <c:idx val="0"/>
          <c:order val="0"/>
          <c:tx>
            <c:strRef>
              <c:f>'Figura 6'!$B$34</c:f>
              <c:strCache>
                <c:ptCount val="1"/>
                <c:pt idx="0">
                  <c:v>%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tint val="44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44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44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378-4F5F-8973-1809C55EF17F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1">
                      <a:tint val="58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58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58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378-4F5F-8973-1809C55EF17F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1">
                      <a:tint val="72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72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72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378-4F5F-8973-1809C55EF17F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tint val="86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tint val="86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tint val="86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4378-4F5F-8973-1809C55EF17F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4378-4F5F-8973-1809C55EF17F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1">
                      <a:shade val="86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86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86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4378-4F5F-8973-1809C55EF17F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shade val="72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72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72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4378-4F5F-8973-1809C55EF17F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1">
                      <a:shade val="58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58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58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4378-4F5F-8973-1809C55EF17F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1">
                      <a:shade val="44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hade val="44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shade val="44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4378-4F5F-8973-1809C55EF17F}"/>
              </c:ext>
            </c:extLst>
          </c:dPt>
          <c:dLbls>
            <c:dLbl>
              <c:idx val="0"/>
              <c:layout>
                <c:manualLayout>
                  <c:x val="-2.8407196138657376E-2"/>
                  <c:y val="5.0749691464108682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378-4F5F-8973-1809C55EF17F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31086804557352743"/>
                      <c:h val="0.15793677516816343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9.9151170356024266E-3"/>
                  <c:y val="-1.934133274904608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4378-4F5F-8973-1809C55EF17F}"/>
                </c:ext>
                <c:ext xmlns:c15="http://schemas.microsoft.com/office/drawing/2012/chart" uri="{CE6537A1-D6FC-4f65-9D91-7224C49458BB}">
                  <c15:layout>
                    <c:manualLayout>
                      <c:w val="0.20744307091737149"/>
                      <c:h val="0.17413009679241678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2.4247628270112422E-2"/>
                  <c:y val="-7.6861313204356116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4378-4F5F-8973-1809C55EF17F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23941656201298206"/>
                      <c:h val="0.1854277956011847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4.1666830708661416E-2"/>
                  <c:y val="-3.045141731349774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4378-4F5F-8973-1809C55EF17F}"/>
                </c:ext>
                <c:ext xmlns:c15="http://schemas.microsoft.com/office/drawing/2012/chart" uri="{CE6537A1-D6FC-4f65-9D91-7224C49458BB}">
                  <c15:layout>
                    <c:manualLayout>
                      <c:w val="0.22522801837270337"/>
                      <c:h val="0.17413017617402143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-9.2874973059554316E-3"/>
                  <c:y val="5.807406518456283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4378-4F5F-8973-1809C55EF17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9.583333333333334E-2"/>
                  <c:y val="5.249760340366682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4378-4F5F-8973-1809C55EF17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15667816968888723"/>
                  <c:y val="-5.275762160494083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4378-4F5F-8973-1809C55EF17F}"/>
                </c:ext>
                <c:ext xmlns:c15="http://schemas.microsoft.com/office/drawing/2012/chart" uri="{CE6537A1-D6FC-4f65-9D91-7224C49458BB}">
                  <c15:layout>
                    <c:manualLayout>
                      <c:w val="0.25420800524934378"/>
                      <c:h val="0.2273305764836949"/>
                    </c:manualLayout>
                  </c15:layout>
                </c:ext>
              </c:extLst>
            </c:dLbl>
            <c:dLbl>
              <c:idx val="7"/>
              <c:layout>
                <c:manualLayout>
                  <c:x val="2.6236552631977118E-3"/>
                  <c:y val="-0.1247004769268355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4378-4F5F-8973-1809C55EF17F}"/>
                </c:ext>
                <c:ext xmlns:c15="http://schemas.microsoft.com/office/drawing/2012/chart" uri="{CE6537A1-D6FC-4f65-9D91-7224C49458BB}">
                  <c15:layout>
                    <c:manualLayout>
                      <c:w val="0.23322637795275591"/>
                      <c:h val="0.28053097679336847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1.3190449531706283E-2"/>
                  <c:y val="4.701190952040606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4378-4F5F-8973-1809C55EF17F}"/>
                </c:ext>
                <c:ext xmlns:c15="http://schemas.microsoft.com/office/drawing/2012/chart" uri="{CE6537A1-D6FC-4f65-9D91-7224C49458BB}">
                  <c15:layout>
                    <c:manualLayout>
                      <c:w val="0.24291529519139601"/>
                      <c:h val="0.28053106574603082"/>
                    </c:manualLayout>
                  </c15:layout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bg1">
                      <a:lumMod val="65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'Figura 6'!$A$35:$A$43</c:f>
              <c:strCache>
                <c:ptCount val="9"/>
                <c:pt idx="0">
                  <c:v>Produse alimentare și animale vii</c:v>
                </c:pt>
                <c:pt idx="1">
                  <c:v>Băuturi și tutun</c:v>
                </c:pt>
                <c:pt idx="2">
                  <c:v>Materiale brute necomestibile</c:v>
                </c:pt>
                <c:pt idx="3">
                  <c:v>Combustibili minerali</c:v>
                </c:pt>
                <c:pt idx="4">
                  <c:v>Uleiuri și grăsimi </c:v>
                </c:pt>
                <c:pt idx="5">
                  <c:v>Produse chimice</c:v>
                </c:pt>
                <c:pt idx="6">
                  <c:v>Mărfuri manufacturate </c:v>
                </c:pt>
                <c:pt idx="7">
                  <c:v>Mașini și echipamente pentru transport</c:v>
                </c:pt>
                <c:pt idx="8">
                  <c:v>Articole manufacturate diverse</c:v>
                </c:pt>
              </c:strCache>
            </c:strRef>
          </c:cat>
          <c:val>
            <c:numRef>
              <c:f>'Figura 6'!$B$35:$B$43</c:f>
              <c:numCache>
                <c:formatCode>0.0</c:formatCode>
                <c:ptCount val="9"/>
                <c:pt idx="0">
                  <c:v>17.3</c:v>
                </c:pt>
                <c:pt idx="1">
                  <c:v>7.5</c:v>
                </c:pt>
                <c:pt idx="2">
                  <c:v>9.6999999999999993</c:v>
                </c:pt>
                <c:pt idx="3">
                  <c:v>1</c:v>
                </c:pt>
                <c:pt idx="4">
                  <c:v>3.3</c:v>
                </c:pt>
                <c:pt idx="5">
                  <c:v>4.9000000000000004</c:v>
                </c:pt>
                <c:pt idx="6">
                  <c:v>8.6</c:v>
                </c:pt>
                <c:pt idx="7">
                  <c:v>26</c:v>
                </c:pt>
                <c:pt idx="8">
                  <c:v>21.7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4378-4F5F-8973-1809C55EF1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315800362667183E-2"/>
          <c:y val="8.2824526452265762E-2"/>
          <c:w val="0.94068416183226722"/>
          <c:h val="0.7112001581994030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'Figura 7'!$B$21</c:f>
              <c:strCache>
                <c:ptCount val="1"/>
                <c:pt idx="0">
                  <c:v>Ianuarie</c:v>
                </c:pt>
              </c:strCache>
            </c:strRef>
          </c:tx>
          <c:spPr>
            <a:solidFill>
              <a:schemeClr val="accent1">
                <a:tint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7'!$A$22:$A$27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7'!$B$22:$B$27</c:f>
              <c:numCache>
                <c:formatCode>#\ ##0.0</c:formatCode>
                <c:ptCount val="6"/>
                <c:pt idx="0">
                  <c:v>207.3</c:v>
                </c:pt>
                <c:pt idx="1">
                  <c:v>266.8</c:v>
                </c:pt>
                <c:pt idx="2">
                  <c:v>374.3</c:v>
                </c:pt>
                <c:pt idx="3">
                  <c:v>372.6</c:v>
                </c:pt>
                <c:pt idx="4">
                  <c:v>379.8</c:v>
                </c:pt>
                <c:pt idx="5">
                  <c:v>399.4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385-4F6B-A686-03D9A8D64A69}"/>
            </c:ext>
          </c:extLst>
        </c:ser>
        <c:ser>
          <c:idx val="2"/>
          <c:order val="1"/>
          <c:tx>
            <c:strRef>
              <c:f>'Figura 7'!$C$21</c:f>
              <c:strCache>
                <c:ptCount val="1"/>
                <c:pt idx="0">
                  <c:v>Februarie</c:v>
                </c:pt>
              </c:strCache>
            </c:strRef>
          </c:tx>
          <c:spPr>
            <a:solidFill>
              <a:schemeClr val="accent1">
                <a:tint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7'!$A$22:$A$27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7'!$C$22:$C$27</c:f>
              <c:numCache>
                <c:formatCode>#\ ##0.0</c:formatCode>
                <c:ptCount val="6"/>
                <c:pt idx="0">
                  <c:v>287</c:v>
                </c:pt>
                <c:pt idx="1">
                  <c:v>332.7</c:v>
                </c:pt>
                <c:pt idx="2">
                  <c:v>427.6</c:v>
                </c:pt>
                <c:pt idx="3">
                  <c:v>459.3</c:v>
                </c:pt>
                <c:pt idx="4">
                  <c:v>484.8</c:v>
                </c:pt>
                <c:pt idx="5">
                  <c:v>521.5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385-4F6B-A686-03D9A8D64A69}"/>
            </c:ext>
          </c:extLst>
        </c:ser>
        <c:ser>
          <c:idx val="3"/>
          <c:order val="2"/>
          <c:tx>
            <c:strRef>
              <c:f>'Figura 7'!$D$21</c:f>
              <c:strCache>
                <c:ptCount val="1"/>
                <c:pt idx="0">
                  <c:v>Martie</c:v>
                </c:pt>
              </c:strCache>
            </c:strRef>
          </c:tx>
          <c:spPr>
            <a:solidFill>
              <a:schemeClr val="accent1">
                <a:tint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7'!$A$22:$A$27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7'!$D$22:$D$27</c:f>
              <c:numCache>
                <c:formatCode>#\ ##0.0</c:formatCode>
                <c:ptCount val="6"/>
                <c:pt idx="0">
                  <c:v>366.8</c:v>
                </c:pt>
                <c:pt idx="1">
                  <c:v>431.2</c:v>
                </c:pt>
                <c:pt idx="2">
                  <c:v>524.1</c:v>
                </c:pt>
                <c:pt idx="3">
                  <c:v>533.79999999999995</c:v>
                </c:pt>
                <c:pt idx="4">
                  <c:v>500.5</c:v>
                </c:pt>
                <c:pt idx="5">
                  <c:v>630.20000000000005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385-4F6B-A686-03D9A8D64A69}"/>
            </c:ext>
          </c:extLst>
        </c:ser>
        <c:ser>
          <c:idx val="4"/>
          <c:order val="3"/>
          <c:tx>
            <c:strRef>
              <c:f>'Figura 7'!$E$21</c:f>
              <c:strCache>
                <c:ptCount val="1"/>
                <c:pt idx="0">
                  <c:v>Aprilie</c:v>
                </c:pt>
              </c:strCache>
            </c:strRef>
          </c:tx>
          <c:spPr>
            <a:solidFill>
              <a:schemeClr val="accent1">
                <a:tint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7'!$A$22:$A$27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7'!$E$22:$E$27</c:f>
              <c:numCache>
                <c:formatCode>#\ ##0.0</c:formatCode>
                <c:ptCount val="6"/>
                <c:pt idx="0">
                  <c:v>354.9</c:v>
                </c:pt>
                <c:pt idx="1">
                  <c:v>361.5</c:v>
                </c:pt>
                <c:pt idx="2">
                  <c:v>444.6</c:v>
                </c:pt>
                <c:pt idx="3">
                  <c:v>515.6</c:v>
                </c:pt>
                <c:pt idx="4">
                  <c:v>285.60000000000002</c:v>
                </c:pt>
                <c:pt idx="5">
                  <c:v>562.20000000000005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385-4F6B-A686-03D9A8D64A69}"/>
            </c:ext>
          </c:extLst>
        </c:ser>
        <c:ser>
          <c:idx val="5"/>
          <c:order val="4"/>
          <c:tx>
            <c:strRef>
              <c:f>'Figura 7'!$F$21</c:f>
              <c:strCache>
                <c:ptCount val="1"/>
                <c:pt idx="0">
                  <c:v>Mai</c:v>
                </c:pt>
              </c:strCache>
            </c:strRef>
          </c:tx>
          <c:spPr>
            <a:solidFill>
              <a:schemeClr val="accent1">
                <a:tint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7'!$A$22:$A$27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7'!$F$22:$F$27</c:f>
              <c:numCache>
                <c:formatCode>#\ ##0.0</c:formatCode>
                <c:ptCount val="6"/>
                <c:pt idx="0">
                  <c:v>327.7</c:v>
                </c:pt>
                <c:pt idx="1">
                  <c:v>400.4</c:v>
                </c:pt>
                <c:pt idx="2">
                  <c:v>505.6</c:v>
                </c:pt>
                <c:pt idx="3">
                  <c:v>481.6</c:v>
                </c:pt>
                <c:pt idx="4">
                  <c:v>329.4</c:v>
                </c:pt>
                <c:pt idx="5">
                  <c:v>563.4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6385-4F6B-A686-03D9A8D64A69}"/>
            </c:ext>
          </c:extLst>
        </c:ser>
        <c:ser>
          <c:idx val="6"/>
          <c:order val="5"/>
          <c:tx>
            <c:strRef>
              <c:f>'Figura 7'!$G$21</c:f>
              <c:strCache>
                <c:ptCount val="1"/>
                <c:pt idx="0">
                  <c:v>Iunie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'Figura 7'!$A$22:$A$27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7'!$G$22:$G$27</c:f>
              <c:numCache>
                <c:formatCode>#\ ##0.0</c:formatCode>
                <c:ptCount val="6"/>
                <c:pt idx="0">
                  <c:v>324.60000000000002</c:v>
                </c:pt>
                <c:pt idx="1">
                  <c:v>388.8</c:v>
                </c:pt>
                <c:pt idx="2">
                  <c:v>458.7</c:v>
                </c:pt>
                <c:pt idx="3">
                  <c:v>445.4</c:v>
                </c:pt>
                <c:pt idx="4">
                  <c:v>413.5</c:v>
                </c:pt>
                <c:pt idx="5">
                  <c:v>589.70000000000005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6385-4F6B-A686-03D9A8D64A69}"/>
            </c:ext>
          </c:extLst>
        </c:ser>
        <c:ser>
          <c:idx val="7"/>
          <c:order val="6"/>
          <c:tx>
            <c:strRef>
              <c:f>'Figura 7'!$H$21</c:f>
              <c:strCache>
                <c:ptCount val="1"/>
                <c:pt idx="0">
                  <c:v>Iulie</c:v>
                </c:pt>
              </c:strCache>
            </c:strRef>
          </c:tx>
          <c:spPr>
            <a:solidFill>
              <a:schemeClr val="accent1">
                <a:shade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7'!$A$22:$A$27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7'!$H$22:$H$27</c:f>
              <c:numCache>
                <c:formatCode>#\ ##0.0</c:formatCode>
                <c:ptCount val="6"/>
                <c:pt idx="0">
                  <c:v>314.10000000000002</c:v>
                </c:pt>
                <c:pt idx="1">
                  <c:v>396.9</c:v>
                </c:pt>
                <c:pt idx="2">
                  <c:v>488</c:v>
                </c:pt>
                <c:pt idx="3">
                  <c:v>499.1</c:v>
                </c:pt>
                <c:pt idx="4">
                  <c:v>496.6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6385-4F6B-A686-03D9A8D64A69}"/>
            </c:ext>
          </c:extLst>
        </c:ser>
        <c:ser>
          <c:idx val="8"/>
          <c:order val="7"/>
          <c:tx>
            <c:strRef>
              <c:f>'Figura 7'!$I$21</c:f>
              <c:strCache>
                <c:ptCount val="1"/>
                <c:pt idx="0">
                  <c:v>August</c:v>
                </c:pt>
              </c:strCache>
            </c:strRef>
          </c:tx>
          <c:spPr>
            <a:solidFill>
              <a:schemeClr val="accent1">
                <a:shade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7'!$A$22:$A$27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7'!$I$22:$I$27</c:f>
              <c:numCache>
                <c:formatCode>#\ ##0.0</c:formatCode>
                <c:ptCount val="6"/>
                <c:pt idx="0">
                  <c:v>351.1</c:v>
                </c:pt>
                <c:pt idx="1">
                  <c:v>429.7</c:v>
                </c:pt>
                <c:pt idx="2">
                  <c:v>480.7</c:v>
                </c:pt>
                <c:pt idx="3">
                  <c:v>464.3</c:v>
                </c:pt>
                <c:pt idx="4">
                  <c:v>433.6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6385-4F6B-A686-03D9A8D64A69}"/>
            </c:ext>
          </c:extLst>
        </c:ser>
        <c:ser>
          <c:idx val="9"/>
          <c:order val="8"/>
          <c:tx>
            <c:strRef>
              <c:f>'Figura 7'!$J$21</c:f>
              <c:strCache>
                <c:ptCount val="1"/>
                <c:pt idx="0">
                  <c:v>Septembrie</c:v>
                </c:pt>
              </c:strCache>
            </c:strRef>
          </c:tx>
          <c:spPr>
            <a:solidFill>
              <a:schemeClr val="accent1">
                <a:shade val="7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7'!$A$22:$A$27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7'!$J$22:$J$27</c:f>
              <c:numCache>
                <c:formatCode>#\ ##0.0</c:formatCode>
                <c:ptCount val="6"/>
                <c:pt idx="0">
                  <c:v>361.6</c:v>
                </c:pt>
                <c:pt idx="1">
                  <c:v>430.8</c:v>
                </c:pt>
                <c:pt idx="2">
                  <c:v>474</c:v>
                </c:pt>
                <c:pt idx="3">
                  <c:v>501.7</c:v>
                </c:pt>
                <c:pt idx="4">
                  <c:v>508.3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6385-4F6B-A686-03D9A8D64A69}"/>
            </c:ext>
          </c:extLst>
        </c:ser>
        <c:ser>
          <c:idx val="10"/>
          <c:order val="9"/>
          <c:tx>
            <c:strRef>
              <c:f>'Figura 7'!$K$21</c:f>
              <c:strCache>
                <c:ptCount val="1"/>
                <c:pt idx="0">
                  <c:v>Octombrie</c:v>
                </c:pt>
              </c:strCache>
            </c:strRef>
          </c:tx>
          <c:spPr>
            <a:solidFill>
              <a:schemeClr val="accent1">
                <a:shade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7'!$A$22:$A$27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7'!$K$22:$K$27</c:f>
              <c:numCache>
                <c:formatCode>#\ ##0.0</c:formatCode>
                <c:ptCount val="6"/>
                <c:pt idx="0">
                  <c:v>380.2</c:v>
                </c:pt>
                <c:pt idx="1">
                  <c:v>465.9</c:v>
                </c:pt>
                <c:pt idx="2">
                  <c:v>540.6</c:v>
                </c:pt>
                <c:pt idx="3">
                  <c:v>525.29999999999995</c:v>
                </c:pt>
                <c:pt idx="4">
                  <c:v>493.6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6385-4F6B-A686-03D9A8D64A69}"/>
            </c:ext>
          </c:extLst>
        </c:ser>
        <c:ser>
          <c:idx val="11"/>
          <c:order val="10"/>
          <c:tx>
            <c:strRef>
              <c:f>'Figura 7'!$L$21</c:f>
              <c:strCache>
                <c:ptCount val="1"/>
                <c:pt idx="0">
                  <c:v>Noiembrie</c:v>
                </c:pt>
              </c:strCache>
            </c:strRef>
          </c:tx>
          <c:spPr>
            <a:solidFill>
              <a:schemeClr val="accent1">
                <a:shade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7'!$A$22:$A$27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7'!$L$22:$L$27</c:f>
              <c:numCache>
                <c:formatCode>#\ ##0.0</c:formatCode>
                <c:ptCount val="6"/>
                <c:pt idx="0">
                  <c:v>353.5</c:v>
                </c:pt>
                <c:pt idx="1">
                  <c:v>455.3</c:v>
                </c:pt>
                <c:pt idx="2">
                  <c:v>522.6</c:v>
                </c:pt>
                <c:pt idx="3">
                  <c:v>504.1</c:v>
                </c:pt>
                <c:pt idx="4">
                  <c:v>522.9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6385-4F6B-A686-03D9A8D64A69}"/>
            </c:ext>
          </c:extLst>
        </c:ser>
        <c:ser>
          <c:idx val="12"/>
          <c:order val="11"/>
          <c:tx>
            <c:strRef>
              <c:f>'Figura 7'!$M$21</c:f>
              <c:strCache>
                <c:ptCount val="1"/>
                <c:pt idx="0">
                  <c:v>Decembrie</c:v>
                </c:pt>
              </c:strCache>
            </c:strRef>
          </c:tx>
          <c:spPr>
            <a:solidFill>
              <a:schemeClr val="accent1">
                <a:shade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'Figura 7'!$A$22:$A$27</c:f>
              <c:numCache>
                <c:formatCode>General</c:formatCode>
                <c:ptCount val="6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</c:numCache>
            </c:numRef>
          </c:cat>
          <c:val>
            <c:numRef>
              <c:f>'Figura 7'!$M$22:$M$27</c:f>
              <c:numCache>
                <c:formatCode>#\ ##0.0</c:formatCode>
                <c:ptCount val="6"/>
                <c:pt idx="0">
                  <c:v>391.4</c:v>
                </c:pt>
                <c:pt idx="1">
                  <c:v>471.4</c:v>
                </c:pt>
                <c:pt idx="2">
                  <c:v>519.29999999999995</c:v>
                </c:pt>
                <c:pt idx="3">
                  <c:v>539.70000000000005</c:v>
                </c:pt>
                <c:pt idx="4">
                  <c:v>567.29999999999995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2CF-4049-8950-86FE860341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68711744"/>
        <c:axId val="268712304"/>
      </c:barChart>
      <c:catAx>
        <c:axId val="268711744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268712304"/>
        <c:crosses val="autoZero"/>
        <c:auto val="0"/>
        <c:lblAlgn val="ctr"/>
        <c:lblOffset val="100"/>
        <c:tickLblSkip val="1"/>
        <c:noMultiLvlLbl val="0"/>
      </c:catAx>
      <c:valAx>
        <c:axId val="268712304"/>
        <c:scaling>
          <c:orientation val="minMax"/>
          <c:max val="600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\ ##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268711744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90322762736849671"/>
          <c:w val="1"/>
          <c:h val="7.85074154887265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358010999798734E-2"/>
          <c:y val="6.6174643530060306E-2"/>
          <c:w val="0.91471125269646625"/>
          <c:h val="0.67606110380261897"/>
        </c:manualLayout>
      </c:layout>
      <c:lineChart>
        <c:grouping val="standard"/>
        <c:varyColors val="0"/>
        <c:ser>
          <c:idx val="0"/>
          <c:order val="0"/>
          <c:tx>
            <c:strRef>
              <c:f>'Figura 8'!$A$25</c:f>
              <c:strCache>
                <c:ptCount val="1"/>
                <c:pt idx="0">
                  <c:v>În % faţă de luna precedentă</c:v>
                </c:pt>
              </c:strCache>
            </c:strRef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6341781132602164E-2"/>
                  <c:y val="3.56460257282654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DC5-4341-8624-B7AE9C654835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6681488343368845E-2"/>
                  <c:y val="-4.27368992669020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DC5-4341-8624-B7AE9C654835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2899953682260325E-2"/>
                  <c:y val="-4.07191107381169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DC5-4341-8624-B7AE9C654835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5405617401273135E-2"/>
                  <c:y val="4.69234755350342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DC5-4341-8624-B7AE9C654835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4329218311433471E-2"/>
                  <c:y val="2.74708914397749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DC5-4341-8624-B7AE9C654835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935510267098969E-2"/>
                  <c:y val="3.9713672154617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DC5-4341-8624-B7AE9C654835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3150532654006484E-2"/>
                  <c:y val="-3.63257884300512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DC5-4341-8624-B7AE9C654835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2209400549069296E-2"/>
                  <c:y val="3.73469664988885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DC5-4341-8624-B7AE9C654835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2686971362284004E-2"/>
                  <c:y val="-3.33006119593141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7DC5-4341-8624-B7AE9C654835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3269979183636529E-2"/>
                  <c:y val="-4.82790835919286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7DC5-4341-8624-B7AE9C654835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7993243746739938E-2"/>
                  <c:y val="2.77236188849887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7DC5-4341-8624-B7AE9C654835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9046271839231622E-2"/>
                  <c:y val="-2.6227106227106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7DC5-4341-8624-B7AE9C654835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3.2892542843909217E-2"/>
                  <c:y val="4.00102024864446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7DC5-4341-8624-B7AE9C654835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3.2892542843909217E-2"/>
                  <c:y val="-3.92196743432149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7DC5-4341-8624-B7AE9C654835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9.0875405280223046E-3"/>
                  <c:y val="-5.830227334435898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7DC5-4341-8624-B7AE9C654835}"/>
                </c:ex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-5.6661260626003837E-2"/>
                  <c:y val="-1.13593865282968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7DC5-4341-8624-B7AE9C654835}"/>
                </c:ex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-5.6322952999575383E-2"/>
                  <c:y val="-1.93482197704010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7DC5-4341-8624-B7AE9C654835}"/>
                </c:ext>
                <c:ext xmlns:c15="http://schemas.microsoft.com/office/drawing/2012/chart" uri="{CE6537A1-D6FC-4f65-9D91-7224C49458BB}"/>
              </c:extLst>
            </c:dLbl>
            <c:dLbl>
              <c:idx val="17"/>
              <c:layout>
                <c:manualLayout>
                  <c:x val="-3.2759302146055269E-2"/>
                  <c:y val="-3.00667275524728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7DC5-4341-8624-B7AE9C654835}"/>
                </c:ext>
                <c:ext xmlns:c15="http://schemas.microsoft.com/office/drawing/2012/chart" uri="{CE6537A1-D6FC-4f65-9D91-7224C49458BB}"/>
              </c:extLst>
            </c:dLbl>
            <c:dLbl>
              <c:idx val="18"/>
              <c:layout>
                <c:manualLayout>
                  <c:x val="-9.7415470125057895E-3"/>
                  <c:y val="-2.65952492615539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7DC5-4341-8624-B7AE9C654835}"/>
                </c:ext>
                <c:ext xmlns:c15="http://schemas.microsoft.com/office/drawing/2012/chart" uri="{CE6537A1-D6FC-4f65-9D91-7224C49458BB}"/>
              </c:extLst>
            </c:dLbl>
            <c:dLbl>
              <c:idx val="19"/>
              <c:layout>
                <c:manualLayout>
                  <c:x val="-2.7306774446621555E-2"/>
                  <c:y val="2.83613848968179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7DC5-4341-8624-B7AE9C654835}"/>
                </c:ext>
                <c:ext xmlns:c15="http://schemas.microsoft.com/office/drawing/2012/chart" uri="{CE6537A1-D6FC-4f65-9D91-7224C49458BB}"/>
              </c:extLst>
            </c:dLbl>
            <c:dLbl>
              <c:idx val="20"/>
              <c:layout>
                <c:manualLayout>
                  <c:x val="-3.1676393392002469E-2"/>
                  <c:y val="-3.10070018677132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7DC5-4341-8624-B7AE9C654835}"/>
                </c:ext>
                <c:ext xmlns:c15="http://schemas.microsoft.com/office/drawing/2012/chart" uri="{CE6537A1-D6FC-4f65-9D91-7224C49458BB}"/>
              </c:extLst>
            </c:dLbl>
            <c:dLbl>
              <c:idx val="21"/>
              <c:layout>
                <c:manualLayout>
                  <c:x val="-2.4913385826771654E-2"/>
                  <c:y val="-3.6851710150651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7DC5-4341-8624-B7AE9C654835}"/>
                </c:ext>
                <c:ext xmlns:c15="http://schemas.microsoft.com/office/drawing/2012/chart" uri="{CE6537A1-D6FC-4f65-9D91-7224C49458BB}"/>
              </c:extLst>
            </c:dLbl>
            <c:dLbl>
              <c:idx val="22"/>
              <c:layout>
                <c:manualLayout>
                  <c:x val="-4.5779218774123824E-2"/>
                  <c:y val="-3.65367495207300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7DC5-4341-8624-B7AE9C654835}"/>
                </c:ext>
                <c:ext xmlns:c15="http://schemas.microsoft.com/office/drawing/2012/chart" uri="{CE6537A1-D6FC-4f65-9D91-7224C49458BB}"/>
              </c:extLst>
            </c:dLbl>
            <c:dLbl>
              <c:idx val="23"/>
              <c:layout>
                <c:manualLayout>
                  <c:x val="-3.0487880191446659E-2"/>
                  <c:y val="-4.26730514485062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7DC5-4341-8624-B7AE9C654835}"/>
                </c:ext>
                <c:ext xmlns:c15="http://schemas.microsoft.com/office/drawing/2012/chart" uri="{CE6537A1-D6FC-4f65-9D91-7224C49458BB}"/>
              </c:extLst>
            </c:dLbl>
            <c:dLbl>
              <c:idx val="24"/>
              <c:layout>
                <c:manualLayout>
                  <c:x val="-3.3282538212135247E-2"/>
                  <c:y val="3.65867746155554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7DC5-4341-8624-B7AE9C654835}"/>
                </c:ext>
                <c:ext xmlns:c15="http://schemas.microsoft.com/office/drawing/2012/chart" uri="{CE6537A1-D6FC-4f65-9D91-7224C49458BB}"/>
              </c:extLst>
            </c:dLbl>
            <c:dLbl>
              <c:idx val="25"/>
              <c:layout>
                <c:manualLayout>
                  <c:x val="-4.1176470588235294E-2"/>
                  <c:y val="-3.76468458684043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9-7DC5-4341-8624-B7AE9C654835}"/>
                </c:ext>
                <c:ext xmlns:c15="http://schemas.microsoft.com/office/drawing/2012/chart" uri="{CE6537A1-D6FC-4f65-9D91-7224C49458BB}"/>
              </c:extLst>
            </c:dLbl>
            <c:dLbl>
              <c:idx val="26"/>
              <c:layout>
                <c:manualLayout>
                  <c:x val="-7.5332957385631834E-3"/>
                  <c:y val="9.736655258518217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B4C-4954-B7BA-1B3D8193EA75}"/>
                </c:ext>
                <c:ext xmlns:c15="http://schemas.microsoft.com/office/drawing/2012/chart" uri="{CE6537A1-D6FC-4f65-9D91-7224C49458BB}"/>
              </c:extLst>
            </c:dLbl>
            <c:dLbl>
              <c:idx val="27"/>
              <c:layout>
                <c:manualLayout>
                  <c:x val="-2.7033703015239805E-2"/>
                  <c:y val="3.81054495847592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B4C-4954-B7BA-1B3D8193EA75}"/>
                </c:ext>
                <c:ext xmlns:c15="http://schemas.microsoft.com/office/drawing/2012/chart" uri="{CE6537A1-D6FC-4f65-9D91-7224C49458BB}"/>
              </c:extLst>
            </c:dLbl>
            <c:dLbl>
              <c:idx val="28"/>
              <c:layout>
                <c:manualLayout>
                  <c:x val="-3.0718408209583881E-2"/>
                  <c:y val="-3.48428786827178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B4C-4954-B7BA-1B3D8193EA75}"/>
                </c:ext>
                <c:ext xmlns:c15="http://schemas.microsoft.com/office/drawing/2012/chart" uri="{CE6537A1-D6FC-4f65-9D91-7224C49458BB}"/>
              </c:extLst>
            </c:dLbl>
            <c:dLbl>
              <c:idx val="29"/>
              <c:layout>
                <c:manualLayout>
                  <c:x val="-1.2439777131500452E-16"/>
                  <c:y val="2.2962129733783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B4C-4954-B7BA-1B3D8193EA7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8'!$B$23:$AE$24</c:f>
              <c:multiLvlStrCache>
                <c:ptCount val="3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 </c:v>
                  </c:pt>
                  <c:pt idx="6">
                    <c:v>VII</c:v>
                  </c:pt>
                  <c:pt idx="7">
                    <c:v>VIII </c:v>
                  </c:pt>
                  <c:pt idx="8">
                    <c:v>IX</c:v>
                  </c:pt>
                  <c:pt idx="9">
                    <c:v>X 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'Figura 8'!$B$25:$AE$25</c:f>
              <c:numCache>
                <c:formatCode>#\ ##0.0</c:formatCode>
                <c:ptCount val="30"/>
                <c:pt idx="0">
                  <c:v>71.738158213015794</c:v>
                </c:pt>
                <c:pt idx="1">
                  <c:v>123.27227087030982</c:v>
                </c:pt>
                <c:pt idx="2">
                  <c:v>116.24365644398502</c:v>
                </c:pt>
                <c:pt idx="3">
                  <c:v>96.580225893758936</c:v>
                </c:pt>
                <c:pt idx="4">
                  <c:v>93.408604141465986</c:v>
                </c:pt>
                <c:pt idx="5">
                  <c:v>92.490171422142794</c:v>
                </c:pt>
                <c:pt idx="6">
                  <c:v>112.04816621722891</c:v>
                </c:pt>
                <c:pt idx="7">
                  <c:v>93.020207912369386</c:v>
                </c:pt>
                <c:pt idx="8">
                  <c:v>108.06099409813686</c:v>
                </c:pt>
                <c:pt idx="9">
                  <c:v>104.71321760096355</c:v>
                </c:pt>
                <c:pt idx="10">
                  <c:v>95.961007942682357</c:v>
                </c:pt>
                <c:pt idx="11">
                  <c:v>107.05149255623367</c:v>
                </c:pt>
                <c:pt idx="12">
                  <c:v>70.382208343865415</c:v>
                </c:pt>
                <c:pt idx="13">
                  <c:v>127.63158194440297</c:v>
                </c:pt>
                <c:pt idx="14">
                  <c:v>103.24095247310265</c:v>
                </c:pt>
                <c:pt idx="15">
                  <c:v>57.064146061655876</c:v>
                </c:pt>
                <c:pt idx="16">
                  <c:v>115.32045479750228</c:v>
                </c:pt>
                <c:pt idx="17">
                  <c:v>125.55839051166471</c:v>
                </c:pt>
                <c:pt idx="18">
                  <c:v>120.09478099934977</c:v>
                </c:pt>
                <c:pt idx="19">
                  <c:v>87.312042792465732</c:v>
                </c:pt>
                <c:pt idx="20">
                  <c:v>117.22959939467061</c:v>
                </c:pt>
                <c:pt idx="21">
                  <c:v>97.096953437578748</c:v>
                </c:pt>
                <c:pt idx="22">
                  <c:v>105.93754706899317</c:v>
                </c:pt>
                <c:pt idx="23">
                  <c:v>108.49423751970338</c:v>
                </c:pt>
                <c:pt idx="24">
                  <c:v>70.407885353173725</c:v>
                </c:pt>
                <c:pt idx="25">
                  <c:v>130.56132614820868</c:v>
                </c:pt>
                <c:pt idx="26">
                  <c:v>120.84190761120013</c:v>
                </c:pt>
                <c:pt idx="27">
                  <c:v>89.211274269850676</c:v>
                </c:pt>
                <c:pt idx="28">
                  <c:v>100.20883198542609</c:v>
                </c:pt>
                <c:pt idx="29" formatCode="0.0">
                  <c:v>104.67518643607909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A-7DC5-4341-8624-B7AE9C654835}"/>
            </c:ext>
          </c:extLst>
        </c:ser>
        <c:ser>
          <c:idx val="1"/>
          <c:order val="1"/>
          <c:tx>
            <c:strRef>
              <c:f>'Figura 8'!$A$26</c:f>
              <c:strCache>
                <c:ptCount val="1"/>
                <c:pt idx="0">
                  <c:v>În % faţă de luna corespunzătoare din anul precedent</c:v>
                </c:pt>
              </c:strCache>
            </c:strRef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76000"/>
                </a:schemeClr>
              </a:solidFill>
              <a:ln w="9525">
                <a:solidFill>
                  <a:schemeClr val="accent1">
                    <a:shade val="76000"/>
                  </a:schemeClr>
                </a:solidFill>
              </a:ln>
              <a:effectLst/>
            </c:spPr>
          </c:marker>
          <c:dLbls>
            <c:dLbl>
              <c:idx val="1"/>
              <c:layout>
                <c:manualLayout>
                  <c:x val="-1.5060830631465185E-2"/>
                  <c:y val="-3.01977143139239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B-7DC5-4341-8624-B7AE9C654835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1184552635145978E-2"/>
                  <c:y val="2.34612631463024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C-7DC5-4341-8624-B7AE9C654835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5345067160722916E-3"/>
                  <c:y val="-2.00926451591670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D-7DC5-4341-8624-B7AE9C654835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0040335333670146E-2"/>
                  <c:y val="-2.60309768971185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E-7DC5-4341-8624-B7AE9C654835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6693818445108155E-2"/>
                  <c:y val="-6.22004902463255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F-7DC5-4341-8624-B7AE9C654835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5559055118110236E-2"/>
                  <c:y val="4.11848048774466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0-7DC5-4341-8624-B7AE9C654835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0471731574093778E-2"/>
                  <c:y val="-4.45879841942834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1-7DC5-4341-8624-B7AE9C654835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5101721635033417E-2"/>
                  <c:y val="5.24133635837892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2-7DC5-4341-8624-B7AE9C654835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5303949075331173E-2"/>
                  <c:y val="5.56338425316884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3-7DC5-4341-8624-B7AE9C654835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8802049611172675E-2"/>
                  <c:y val="-3.48428786827179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FB4C-4954-B7BA-1B3D8193EA75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4794795212932599E-2"/>
                  <c:y val="3.21368339595847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4-7DC5-4341-8624-B7AE9C654835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3.2407248828644493E-2"/>
                  <c:y val="-3.45154727999426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5-7DC5-4341-8624-B7AE9C654835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2.6921105450054109E-2"/>
                  <c:y val="-3.31511695834258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6-7DC5-4341-8624-B7AE9C654835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5.2268488497761306E-2"/>
                  <c:y val="1.49449970791268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7-7DC5-4341-8624-B7AE9C654835}"/>
                </c:ex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-5.3188825534739191E-3"/>
                  <c:y val="1.552458520415166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8-7DC5-4341-8624-B7AE9C654835}"/>
                </c:ex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-7.1542380731821004E-3"/>
                  <c:y val="1.60870173359991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9-7DC5-4341-8624-B7AE9C654835}"/>
                </c:ext>
                <c:ext xmlns:c15="http://schemas.microsoft.com/office/drawing/2012/chart" uri="{CE6537A1-D6FC-4f65-9D91-7224C49458BB}"/>
              </c:extLst>
            </c:dLbl>
            <c:dLbl>
              <c:idx val="17"/>
              <c:layout>
                <c:manualLayout>
                  <c:x val="-5.100154392465648E-2"/>
                  <c:y val="-1.85306773957330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A-7DC5-4341-8624-B7AE9C654835}"/>
                </c:ext>
                <c:ext xmlns:c15="http://schemas.microsoft.com/office/drawing/2012/chart" uri="{CE6537A1-D6FC-4f65-9D91-7224C49458BB}"/>
              </c:extLst>
            </c:dLbl>
            <c:dLbl>
              <c:idx val="18"/>
              <c:layout>
                <c:manualLayout>
                  <c:x val="-3.3168732457338729E-2"/>
                  <c:y val="-2.72136103468994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B-7DC5-4341-8624-B7AE9C654835}"/>
                </c:ext>
                <c:ext xmlns:c15="http://schemas.microsoft.com/office/drawing/2012/chart" uri="{CE6537A1-D6FC-4f65-9D91-7224C49458BB}"/>
              </c:extLst>
            </c:dLbl>
            <c:dLbl>
              <c:idx val="19"/>
              <c:layout>
                <c:manualLayout>
                  <c:x val="-6.0159024239617104E-3"/>
                  <c:y val="1.31822707114587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C-7DC5-4341-8624-B7AE9C654835}"/>
                </c:ext>
                <c:ext xmlns:c15="http://schemas.microsoft.com/office/drawing/2012/chart" uri="{CE6537A1-D6FC-4f65-9D91-7224C49458BB}"/>
              </c:extLst>
            </c:dLbl>
            <c:dLbl>
              <c:idx val="20"/>
              <c:layout>
                <c:manualLayout>
                  <c:x val="-4.0181411147136019E-2"/>
                  <c:y val="-3.04299031586568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D-7DC5-4341-8624-B7AE9C654835}"/>
                </c:ext>
                <c:ext xmlns:c15="http://schemas.microsoft.com/office/drawing/2012/chart" uri="{CE6537A1-D6FC-4f65-9D91-7224C49458BB}">
                  <c15:layout>
                    <c:manualLayout>
                      <c:w val="5.4773082942097026E-2"/>
                      <c:h val="4.2036745406824144E-2"/>
                    </c:manualLayout>
                  </c15:layout>
                </c:ext>
              </c:extLst>
            </c:dLbl>
            <c:dLbl>
              <c:idx val="21"/>
              <c:layout>
                <c:manualLayout>
                  <c:x val="-3.1298824816415834E-2"/>
                  <c:y val="2.630086493425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E-7DC5-4341-8624-B7AE9C654835}"/>
                </c:ext>
                <c:ext xmlns:c15="http://schemas.microsoft.com/office/drawing/2012/chart" uri="{CE6537A1-D6FC-4f65-9D91-7224C49458BB}"/>
              </c:extLst>
            </c:dLbl>
            <c:dLbl>
              <c:idx val="22"/>
              <c:layout>
                <c:manualLayout>
                  <c:x val="-2.9824070399688103E-2"/>
                  <c:y val="3.76768861339140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F-7DC5-4341-8624-B7AE9C654835}"/>
                </c:ext>
                <c:ext xmlns:c15="http://schemas.microsoft.com/office/drawing/2012/chart" uri="{CE6537A1-D6FC-4f65-9D91-7224C49458BB}"/>
              </c:extLst>
            </c:dLbl>
            <c:dLbl>
              <c:idx val="23"/>
              <c:layout>
                <c:manualLayout>
                  <c:x val="-2.4260322897303621E-2"/>
                  <c:y val="3.09296444327437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0-7DC5-4341-8624-B7AE9C654835}"/>
                </c:ext>
                <c:ext xmlns:c15="http://schemas.microsoft.com/office/drawing/2012/chart" uri="{CE6537A1-D6FC-4f65-9D91-7224C49458BB}"/>
              </c:extLst>
            </c:dLbl>
            <c:dLbl>
              <c:idx val="24"/>
              <c:layout>
                <c:manualLayout>
                  <c:x val="-2.6644434151613546E-2"/>
                  <c:y val="-3.03948526810324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1-7DC5-4341-8624-B7AE9C654835}"/>
                </c:ext>
                <c:ext xmlns:c15="http://schemas.microsoft.com/office/drawing/2012/chart" uri="{CE6537A1-D6FC-4f65-9D91-7224C49458BB}"/>
              </c:extLst>
            </c:dLbl>
            <c:dLbl>
              <c:idx val="25"/>
              <c:layout>
                <c:manualLayout>
                  <c:x val="-1.3725490196078575E-2"/>
                  <c:y val="2.94792618007388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32-7DC5-4341-8624-B7AE9C654835}"/>
                </c:ext>
                <c:ext xmlns:c15="http://schemas.microsoft.com/office/drawing/2012/chart" uri="{CE6537A1-D6FC-4f65-9D91-7224C49458BB}"/>
              </c:extLst>
            </c:dLbl>
            <c:dLbl>
              <c:idx val="26"/>
              <c:layout>
                <c:manualLayout>
                  <c:x val="-5.7649491426303807E-3"/>
                  <c:y val="-2.26848239714716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FB4C-4954-B7BA-1B3D8193EA75}"/>
                </c:ext>
                <c:ext xmlns:c15="http://schemas.microsoft.com/office/drawing/2012/chart" uri="{CE6537A1-D6FC-4f65-9D91-7224C49458BB}"/>
              </c:extLst>
            </c:dLbl>
            <c:dLbl>
              <c:idx val="27"/>
              <c:layout>
                <c:manualLayout>
                  <c:x val="-2.8794112937474328E-2"/>
                  <c:y val="-3.48428786827178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FB4C-4954-B7BA-1B3D8193EA75}"/>
                </c:ext>
                <c:ext xmlns:c15="http://schemas.microsoft.com/office/drawing/2012/chart" uri="{CE6537A1-D6FC-4f65-9D91-7224C49458BB}"/>
              </c:extLst>
            </c:dLbl>
            <c:dLbl>
              <c:idx val="28"/>
              <c:layout>
                <c:manualLayout>
                  <c:x val="-4.8185904242885672E-2"/>
                  <c:y val="2.59473948735131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FB4C-4954-B7BA-1B3D8193EA75}"/>
                </c:ext>
                <c:ext xmlns:c15="http://schemas.microsoft.com/office/drawing/2012/chart" uri="{CE6537A1-D6FC-4f65-9D91-7224C49458BB}"/>
              </c:extLst>
            </c:dLbl>
            <c:dLbl>
              <c:idx val="29"/>
              <c:layout>
                <c:manualLayout>
                  <c:x val="-1.2439777131500452E-16"/>
                  <c:y val="-3.1501168736886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FB4C-4954-B7BA-1B3D8193EA7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8'!$B$23:$AE$24</c:f>
              <c:multiLvlStrCache>
                <c:ptCount val="30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 </c:v>
                  </c:pt>
                  <c:pt idx="6">
                    <c:v>VII</c:v>
                  </c:pt>
                  <c:pt idx="7">
                    <c:v>VIII </c:v>
                  </c:pt>
                  <c:pt idx="8">
                    <c:v>IX</c:v>
                  </c:pt>
                  <c:pt idx="9">
                    <c:v>X 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  <c:pt idx="21">
                    <c:v>X</c:v>
                  </c:pt>
                  <c:pt idx="22">
                    <c:v>XI</c:v>
                  </c:pt>
                  <c:pt idx="23">
                    <c:v>XII</c:v>
                  </c:pt>
                  <c:pt idx="24">
                    <c:v>I</c:v>
                  </c:pt>
                  <c:pt idx="25">
                    <c:v>II</c:v>
                  </c:pt>
                  <c:pt idx="26">
                    <c:v>III</c:v>
                  </c:pt>
                  <c:pt idx="27">
                    <c:v>IV</c:v>
                  </c:pt>
                  <c:pt idx="28">
                    <c:v>V</c:v>
                  </c:pt>
                  <c:pt idx="29">
                    <c:v>VI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'Figura 8'!$B$26:$AE$26</c:f>
              <c:numCache>
                <c:formatCode>#\ ##0.0</c:formatCode>
                <c:ptCount val="30"/>
                <c:pt idx="0">
                  <c:v>99.543424894989869</c:v>
                </c:pt>
                <c:pt idx="1">
                  <c:v>107.40131750961253</c:v>
                </c:pt>
                <c:pt idx="2">
                  <c:v>101.84987714724333</c:v>
                </c:pt>
                <c:pt idx="3">
                  <c:v>115.96700414337735</c:v>
                </c:pt>
                <c:pt idx="4">
                  <c:v>95.255444572503052</c:v>
                </c:pt>
                <c:pt idx="5">
                  <c:v>97.112719321999705</c:v>
                </c:pt>
                <c:pt idx="6">
                  <c:v>102.26719836939048</c:v>
                </c:pt>
                <c:pt idx="7">
                  <c:v>96.591868428897087</c:v>
                </c:pt>
                <c:pt idx="8">
                  <c:v>105.84853894732886</c:v>
                </c:pt>
                <c:pt idx="9">
                  <c:v>97.174714783775727</c:v>
                </c:pt>
                <c:pt idx="10">
                  <c:v>96.469519333115954</c:v>
                </c:pt>
                <c:pt idx="11">
                  <c:v>103.91915692353963</c:v>
                </c:pt>
                <c:pt idx="12">
                  <c:v>101.95494191241148</c:v>
                </c:pt>
                <c:pt idx="13">
                  <c:v>105.56040244460927</c:v>
                </c:pt>
                <c:pt idx="14">
                  <c:v>93.752698643620619</c:v>
                </c:pt>
                <c:pt idx="15">
                  <c:v>55.393509795256001</c:v>
                </c:pt>
                <c:pt idx="16">
                  <c:v>68.38775508029515</c:v>
                </c:pt>
                <c:pt idx="17">
                  <c:v>92.838583025180498</c:v>
                </c:pt>
                <c:pt idx="18">
                  <c:v>99.505682896081424</c:v>
                </c:pt>
                <c:pt idx="19">
                  <c:v>93.399537993946922</c:v>
                </c:pt>
                <c:pt idx="20">
                  <c:v>101.32416894790069</c:v>
                </c:pt>
                <c:pt idx="21">
                  <c:v>93.954405564414117</c:v>
                </c:pt>
                <c:pt idx="22">
                  <c:v>103.7223292586142</c:v>
                </c:pt>
                <c:pt idx="23">
                  <c:v>105.12020671519058</c:v>
                </c:pt>
                <c:pt idx="24">
                  <c:v>105.15855692598718</c:v>
                </c:pt>
                <c:pt idx="25">
                  <c:v>107.57243966520365</c:v>
                </c:pt>
                <c:pt idx="26">
                  <c:v>125.91184509771578</c:v>
                </c:pt>
                <c:pt idx="27" formatCode="0.0">
                  <c:v>196.84437465687589</c:v>
                </c:pt>
                <c:pt idx="28">
                  <c:v>171.04983588474693</c:v>
                </c:pt>
                <c:pt idx="29" formatCode="0.0">
                  <c:v>142.59860833137483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3-7DC5-4341-8624-B7AE9C65483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68715664"/>
        <c:axId val="268716224"/>
      </c:lineChart>
      <c:catAx>
        <c:axId val="268715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268716224"/>
        <c:crossesAt val="50"/>
        <c:auto val="1"/>
        <c:lblAlgn val="ctr"/>
        <c:lblOffset val="100"/>
        <c:noMultiLvlLbl val="0"/>
      </c:catAx>
      <c:valAx>
        <c:axId val="268716224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268715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1869144291235897E-2"/>
          <c:y val="0.93370396497048047"/>
          <c:w val="0.93252348122114592"/>
          <c:h val="5.44482787109238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 baseline="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10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12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13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14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15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16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6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7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8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9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1</xdr:rowOff>
    </xdr:from>
    <xdr:to>
      <xdr:col>9</xdr:col>
      <xdr:colOff>609600</xdr:colOff>
      <xdr:row>17</xdr:row>
      <xdr:rowOff>133351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2</xdr:row>
      <xdr:rowOff>0</xdr:rowOff>
    </xdr:from>
    <xdr:to>
      <xdr:col>10</xdr:col>
      <xdr:colOff>9525</xdr:colOff>
      <xdr:row>18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0.06059</cdr:x>
      <cdr:y>0.00369</cdr:y>
    </cdr:from>
    <cdr:to>
      <cdr:x>0.20897</cdr:x>
      <cdr:y>0.38923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64152" y="9525"/>
          <a:ext cx="891805" cy="9951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milioane dolari SUA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9525</xdr:rowOff>
    </xdr:from>
    <xdr:to>
      <xdr:col>12</xdr:col>
      <xdr:colOff>9526</xdr:colOff>
      <xdr:row>20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0.04699</cdr:x>
      <cdr:y>0</cdr:y>
    </cdr:from>
    <cdr:to>
      <cdr:x>0.18796</cdr:x>
      <cdr:y>0.30094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4800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2</xdr:row>
      <xdr:rowOff>9525</xdr:rowOff>
    </xdr:from>
    <xdr:to>
      <xdr:col>6</xdr:col>
      <xdr:colOff>0</xdr:colOff>
      <xdr:row>21</xdr:row>
      <xdr:rowOff>57150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238127</xdr:colOff>
      <xdr:row>1</xdr:row>
      <xdr:rowOff>142875</xdr:rowOff>
    </xdr:from>
    <xdr:to>
      <xdr:col>4</xdr:col>
      <xdr:colOff>847726</xdr:colOff>
      <xdr:row>19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0.04545</cdr:x>
      <cdr:y>0</cdr:y>
    </cdr:from>
    <cdr:to>
      <cdr:x>0.21446</cdr:x>
      <cdr:y>0.35688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78384" y="0"/>
          <a:ext cx="1035114" cy="10129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2</xdr:row>
      <xdr:rowOff>19050</xdr:rowOff>
    </xdr:from>
    <xdr:to>
      <xdr:col>6</xdr:col>
      <xdr:colOff>38101</xdr:colOff>
      <xdr:row>21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</xdr:row>
      <xdr:rowOff>38099</xdr:rowOff>
    </xdr:from>
    <xdr:to>
      <xdr:col>0</xdr:col>
      <xdr:colOff>3114675</xdr:colOff>
      <xdr:row>20</xdr:row>
      <xdr:rowOff>28574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</xdr:colOff>
      <xdr:row>2</xdr:row>
      <xdr:rowOff>0</xdr:rowOff>
    </xdr:from>
    <xdr:to>
      <xdr:col>5</xdr:col>
      <xdr:colOff>0</xdr:colOff>
      <xdr:row>20</xdr:row>
      <xdr:rowOff>123826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2</xdr:row>
      <xdr:rowOff>19049</xdr:rowOff>
    </xdr:from>
    <xdr:to>
      <xdr:col>9</xdr:col>
      <xdr:colOff>704850</xdr:colOff>
      <xdr:row>19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0.04716</cdr:x>
      <cdr:y>0</cdr:y>
    </cdr:from>
    <cdr:to>
      <cdr:x>0.1932</cdr:x>
      <cdr:y>0.32542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95275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o-RO" sz="8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milioane dolari SUA</a:t>
          </a:r>
          <a:endParaRPr lang="en-US" sz="8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0.03771</cdr:x>
      <cdr:y>0</cdr:y>
    </cdr:from>
    <cdr:to>
      <cdr:x>0.1825</cdr:x>
      <cdr:y>0.35821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38125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milioane dolari SUA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390524</xdr:colOff>
      <xdr:row>2</xdr:row>
      <xdr:rowOff>19049</xdr:rowOff>
    </xdr:from>
    <xdr:to>
      <xdr:col>4</xdr:col>
      <xdr:colOff>190499</xdr:colOff>
      <xdr:row>21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0.05882</cdr:x>
      <cdr:y>0</cdr:y>
    </cdr:from>
    <cdr:to>
      <cdr:x>0.21569</cdr:x>
      <cdr:y>0.30868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2900" y="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milioane dolari SUA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13</xdr:col>
      <xdr:colOff>9525</xdr:colOff>
      <xdr:row>20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0.09303</cdr:x>
      <cdr:y>0</cdr:y>
    </cdr:from>
    <cdr:to>
      <cdr:x>0.23076</cdr:x>
      <cdr:y>0.29357</cdr:y>
    </cdr:to>
    <cdr:sp macro="" textlink="">
      <cdr:nvSpPr>
        <cdr:cNvPr id="2" name="Text Box 1"/>
        <cdr:cNvSpPr txBox="1"/>
      </cdr:nvSpPr>
      <cdr:spPr>
        <a:xfrm xmlns:a="http://schemas.openxmlformats.org/drawingml/2006/main">
          <a:off x="671665" y="0"/>
          <a:ext cx="994403" cy="8081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19049</xdr:rowOff>
    </xdr:from>
    <xdr:to>
      <xdr:col>5</xdr:col>
      <xdr:colOff>742949</xdr:colOff>
      <xdr:row>19</xdr:row>
      <xdr:rowOff>142874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142875</xdr:rowOff>
    </xdr:from>
    <xdr:to>
      <xdr:col>4</xdr:col>
      <xdr:colOff>723900</xdr:colOff>
      <xdr:row>18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0.07979</cdr:x>
      <cdr:y>0</cdr:y>
    </cdr:from>
    <cdr:to>
      <cdr:x>0.25</cdr:x>
      <cdr:y>0.41202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59800" y="0"/>
          <a:ext cx="980856" cy="10164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266699</xdr:colOff>
      <xdr:row>2</xdr:row>
      <xdr:rowOff>0</xdr:rowOff>
    </xdr:from>
    <xdr:to>
      <xdr:col>5</xdr:col>
      <xdr:colOff>714375</xdr:colOff>
      <xdr:row>21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152399</xdr:rowOff>
    </xdr:from>
    <xdr:to>
      <xdr:col>5</xdr:col>
      <xdr:colOff>57150</xdr:colOff>
      <xdr:row>20</xdr:row>
      <xdr:rowOff>142875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pSpPr/>
      </xdr:nvGrpSpPr>
      <xdr:grpSpPr>
        <a:xfrm>
          <a:off x="28575" y="304799"/>
          <a:ext cx="6467475" cy="2886076"/>
          <a:chOff x="9525" y="216630"/>
          <a:chExt cx="4919716" cy="2638391"/>
        </a:xfrm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xmlns="" id="{00000000-0008-0000-0500-000003000000}"/>
              </a:ext>
            </a:extLst>
          </xdr:cNvPr>
          <xdr:cNvGraphicFramePr>
            <a:graphicFrameLocks/>
          </xdr:cNvGraphicFramePr>
        </xdr:nvGraphicFramePr>
        <xdr:xfrm>
          <a:off x="9525" y="216630"/>
          <a:ext cx="2405992" cy="263839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3">
            <a:extLst>
              <a:ext uri="{FF2B5EF4-FFF2-40B4-BE49-F238E27FC236}">
                <a16:creationId xmlns:a16="http://schemas.microsoft.com/office/drawing/2014/main" xmlns="" id="{00000000-0008-0000-0500-000004000000}"/>
              </a:ext>
            </a:extLst>
          </xdr:cNvPr>
          <xdr:cNvGraphicFramePr>
            <a:graphicFrameLocks/>
          </xdr:cNvGraphicFramePr>
        </xdr:nvGraphicFramePr>
        <xdr:xfrm>
          <a:off x="2415517" y="225338"/>
          <a:ext cx="2513724" cy="261184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tables/table1.xml><?xml version="1.0" encoding="utf-8"?>
<table xmlns="http://schemas.openxmlformats.org/spreadsheetml/2006/main" id="7" name="Table18" displayName="Table18" ref="A24:D30" totalsRowShown="0" headerRowDxfId="8" dataDxfId="6" headerRowBorderDxfId="7" tableBorderDxfId="5" totalsRowBorderDxfId="4">
  <tableColumns count="4">
    <tableColumn id="1" name="Perioada" dataDxfId="3"/>
    <tableColumn id="2" name="Export" dataDxfId="2"/>
    <tableColumn id="4" name="Import" dataDxfId="1"/>
    <tableColumn id="3" name="Balanţa Comercială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6"/>
  <sheetViews>
    <sheetView tabSelected="1" workbookViewId="0">
      <selection activeCell="L10" sqref="L10"/>
    </sheetView>
  </sheetViews>
  <sheetFormatPr defaultRowHeight="12" x14ac:dyDescent="0.2"/>
  <cols>
    <col min="1" max="1" width="8.85546875" style="3" customWidth="1"/>
    <col min="2" max="2" width="10.140625" style="3" customWidth="1"/>
    <col min="3" max="3" width="11.28515625" style="3" customWidth="1"/>
    <col min="4" max="9" width="9.140625" style="3"/>
    <col min="10" max="10" width="11.85546875" style="3" customWidth="1"/>
    <col min="11" max="11" width="10.5703125" style="3" customWidth="1"/>
    <col min="12" max="12" width="10.28515625" style="3" customWidth="1"/>
    <col min="13" max="13" width="10.7109375" style="3" customWidth="1"/>
    <col min="14" max="16384" width="9.140625" style="3"/>
  </cols>
  <sheetData>
    <row r="2" spans="1:13" x14ac:dyDescent="0.2">
      <c r="A2" s="134" t="s">
        <v>110</v>
      </c>
      <c r="B2" s="134"/>
      <c r="C2" s="134"/>
      <c r="D2" s="134"/>
      <c r="E2" s="134"/>
      <c r="F2" s="134"/>
      <c r="G2" s="134"/>
      <c r="H2" s="134"/>
      <c r="I2" s="134"/>
      <c r="J2" s="134"/>
      <c r="K2" s="130"/>
      <c r="L2" s="130"/>
      <c r="M2" s="130"/>
    </row>
    <row r="3" spans="1:13" x14ac:dyDescent="0.2">
      <c r="A3" s="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3" x14ac:dyDescent="0.2">
      <c r="A4" s="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13" x14ac:dyDescent="0.2">
      <c r="A5" s="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1:13" x14ac:dyDescent="0.2">
      <c r="A6" s="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</row>
    <row r="7" spans="1:13" x14ac:dyDescent="0.2">
      <c r="A7" s="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</row>
    <row r="8" spans="1:13" x14ac:dyDescent="0.2">
      <c r="A8" s="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</row>
    <row r="9" spans="1:13" x14ac:dyDescent="0.2">
      <c r="A9" s="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</row>
    <row r="10" spans="1:13" x14ac:dyDescent="0.2">
      <c r="A10" s="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</row>
    <row r="11" spans="1:13" x14ac:dyDescent="0.2">
      <c r="A11" s="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</row>
    <row r="12" spans="1:13" x14ac:dyDescent="0.2">
      <c r="A12" s="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</row>
    <row r="13" spans="1:13" x14ac:dyDescent="0.2">
      <c r="A13" s="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</row>
    <row r="14" spans="1:13" x14ac:dyDescent="0.2">
      <c r="A14" s="1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</row>
    <row r="15" spans="1:13" x14ac:dyDescent="0.2">
      <c r="A15" s="1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</row>
    <row r="16" spans="1:13" x14ac:dyDescent="0.2">
      <c r="A16" s="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</row>
    <row r="17" spans="1:14" x14ac:dyDescent="0.2">
      <c r="A17" s="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</row>
    <row r="18" spans="1:14" x14ac:dyDescent="0.2">
      <c r="A18" s="1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</row>
    <row r="19" spans="1:14" x14ac:dyDescent="0.2">
      <c r="N19" s="6"/>
    </row>
    <row r="20" spans="1:14" x14ac:dyDescent="0.2">
      <c r="A20" s="43" t="s">
        <v>0</v>
      </c>
      <c r="B20" s="71" t="s">
        <v>1</v>
      </c>
      <c r="C20" s="71" t="s">
        <v>2</v>
      </c>
      <c r="D20" s="71" t="s">
        <v>3</v>
      </c>
      <c r="E20" s="71" t="s">
        <v>4</v>
      </c>
      <c r="F20" s="71" t="s">
        <v>5</v>
      </c>
      <c r="G20" s="71" t="s">
        <v>6</v>
      </c>
      <c r="H20" s="71" t="s">
        <v>7</v>
      </c>
      <c r="I20" s="71" t="s">
        <v>8</v>
      </c>
      <c r="J20" s="71" t="s">
        <v>9</v>
      </c>
      <c r="K20" s="71" t="s">
        <v>10</v>
      </c>
      <c r="L20" s="71" t="s">
        <v>11</v>
      </c>
      <c r="M20" s="71" t="s">
        <v>12</v>
      </c>
    </row>
    <row r="21" spans="1:14" x14ac:dyDescent="0.2">
      <c r="A21" s="54">
        <v>2016</v>
      </c>
      <c r="B21" s="66">
        <v>116.8</v>
      </c>
      <c r="C21" s="66">
        <v>138.5</v>
      </c>
      <c r="D21" s="66">
        <v>161.30000000000001</v>
      </c>
      <c r="E21" s="66">
        <v>178.5</v>
      </c>
      <c r="F21" s="66">
        <v>153</v>
      </c>
      <c r="G21" s="66">
        <v>157.4</v>
      </c>
      <c r="H21" s="66">
        <v>165.6</v>
      </c>
      <c r="I21" s="66">
        <v>168</v>
      </c>
      <c r="J21" s="66">
        <v>193.6</v>
      </c>
      <c r="K21" s="66">
        <v>200.8</v>
      </c>
      <c r="L21" s="66">
        <v>217.6</v>
      </c>
      <c r="M21" s="67">
        <v>193.5</v>
      </c>
    </row>
    <row r="22" spans="1:14" x14ac:dyDescent="0.2">
      <c r="A22" s="55">
        <v>2017</v>
      </c>
      <c r="B22" s="66">
        <v>139.5</v>
      </c>
      <c r="C22" s="66">
        <v>176.6</v>
      </c>
      <c r="D22" s="66">
        <v>212.1</v>
      </c>
      <c r="E22" s="66">
        <v>154.19999999999999</v>
      </c>
      <c r="F22" s="66">
        <v>174.7</v>
      </c>
      <c r="G22" s="66">
        <v>171.1</v>
      </c>
      <c r="H22" s="66">
        <v>191.6</v>
      </c>
      <c r="I22" s="66">
        <v>207.9</v>
      </c>
      <c r="J22" s="66">
        <v>223.9</v>
      </c>
      <c r="K22" s="66">
        <v>268.2</v>
      </c>
      <c r="L22" s="66">
        <v>272.10000000000002</v>
      </c>
      <c r="M22" s="67">
        <v>233.1</v>
      </c>
    </row>
    <row r="23" spans="1:14" x14ac:dyDescent="0.2">
      <c r="A23" s="55">
        <v>2018</v>
      </c>
      <c r="B23" s="66">
        <v>220.3</v>
      </c>
      <c r="C23" s="66">
        <v>215.5</v>
      </c>
      <c r="D23" s="66">
        <v>242.1</v>
      </c>
      <c r="E23" s="66">
        <v>199.7</v>
      </c>
      <c r="F23" s="66">
        <v>223</v>
      </c>
      <c r="G23" s="66">
        <v>214.1</v>
      </c>
      <c r="H23" s="66">
        <v>218.8</v>
      </c>
      <c r="I23" s="66">
        <v>218.6</v>
      </c>
      <c r="J23" s="66">
        <v>207.3</v>
      </c>
      <c r="K23" s="66">
        <v>259</v>
      </c>
      <c r="L23" s="66">
        <v>268.89999999999998</v>
      </c>
      <c r="M23" s="67">
        <v>218.8</v>
      </c>
    </row>
    <row r="24" spans="1:14" x14ac:dyDescent="0.2">
      <c r="A24" s="55">
        <v>2019</v>
      </c>
      <c r="B24" s="66">
        <v>234.3</v>
      </c>
      <c r="C24" s="66">
        <v>241.4</v>
      </c>
      <c r="D24" s="66">
        <v>257.2</v>
      </c>
      <c r="E24" s="66">
        <v>215.6</v>
      </c>
      <c r="F24" s="66">
        <v>210.5</v>
      </c>
      <c r="G24" s="66">
        <v>202.2</v>
      </c>
      <c r="H24" s="66">
        <v>220.2</v>
      </c>
      <c r="I24" s="66">
        <v>205.8</v>
      </c>
      <c r="J24" s="66">
        <v>238.8</v>
      </c>
      <c r="K24" s="66">
        <v>268.3</v>
      </c>
      <c r="L24" s="66">
        <v>266.60000000000002</v>
      </c>
      <c r="M24" s="67">
        <v>218.3</v>
      </c>
    </row>
    <row r="25" spans="1:14" x14ac:dyDescent="0.2">
      <c r="A25" s="55">
        <v>2020</v>
      </c>
      <c r="B25" s="66">
        <v>219.5</v>
      </c>
      <c r="C25" s="66">
        <v>245.3</v>
      </c>
      <c r="D25" s="66">
        <v>210.2</v>
      </c>
      <c r="E25" s="66">
        <v>149.80000000000001</v>
      </c>
      <c r="F25" s="66">
        <v>155.69999999999999</v>
      </c>
      <c r="G25" s="66">
        <v>189.6</v>
      </c>
      <c r="H25" s="66">
        <v>191.1</v>
      </c>
      <c r="I25" s="66">
        <v>163.9</v>
      </c>
      <c r="J25" s="66">
        <v>212.3</v>
      </c>
      <c r="K25" s="66">
        <v>249.4</v>
      </c>
      <c r="L25" s="66">
        <v>262</v>
      </c>
      <c r="M25" s="67">
        <v>218.3</v>
      </c>
    </row>
    <row r="26" spans="1:14" x14ac:dyDescent="0.2">
      <c r="A26" s="56">
        <v>2021</v>
      </c>
      <c r="B26" s="68">
        <v>198.4</v>
      </c>
      <c r="C26" s="68">
        <v>227</v>
      </c>
      <c r="D26" s="68">
        <v>259.2</v>
      </c>
      <c r="E26" s="68">
        <v>218.3</v>
      </c>
      <c r="F26" s="68">
        <v>201.7</v>
      </c>
      <c r="G26" s="68">
        <v>226.8</v>
      </c>
      <c r="H26" s="68"/>
      <c r="I26" s="68"/>
      <c r="J26" s="68"/>
      <c r="K26" s="68"/>
      <c r="L26" s="68"/>
      <c r="M26" s="69"/>
    </row>
  </sheetData>
  <mergeCells count="1">
    <mergeCell ref="A2:J2"/>
  </mergeCells>
  <pageMargins left="0.7" right="0.7" top="0.75" bottom="0.75" header="0.3" footer="0.3"/>
  <pageSetup paperSize="9" orientation="portrait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6"/>
  <sheetViews>
    <sheetView workbookViewId="0">
      <selection activeCell="G17" sqref="G17"/>
    </sheetView>
  </sheetViews>
  <sheetFormatPr defaultRowHeight="12" x14ac:dyDescent="0.2"/>
  <cols>
    <col min="1" max="1" width="27.28515625" style="3" customWidth="1"/>
    <col min="2" max="2" width="15.7109375" style="3" customWidth="1"/>
    <col min="3" max="3" width="15.28515625" style="3" customWidth="1"/>
    <col min="4" max="4" width="15.85546875" style="3" customWidth="1"/>
    <col min="5" max="5" width="15.7109375" style="3" customWidth="1"/>
    <col min="6" max="6" width="15.85546875" style="3" customWidth="1"/>
    <col min="7" max="7" width="16" style="3" customWidth="1"/>
    <col min="8" max="16384" width="9.140625" style="3"/>
  </cols>
  <sheetData>
    <row r="2" spans="1:13" x14ac:dyDescent="0.2">
      <c r="A2" s="134" t="s">
        <v>101</v>
      </c>
      <c r="B2" s="134"/>
      <c r="C2" s="134"/>
      <c r="D2" s="134"/>
      <c r="E2" s="134"/>
      <c r="F2" s="7"/>
      <c r="G2" s="7"/>
    </row>
    <row r="3" spans="1:13" x14ac:dyDescent="0.2">
      <c r="A3" s="126"/>
      <c r="B3" s="126"/>
      <c r="C3" s="126"/>
      <c r="D3" s="126"/>
      <c r="E3" s="126"/>
      <c r="F3" s="126"/>
      <c r="G3" s="126"/>
      <c r="H3" s="125"/>
      <c r="I3" s="125"/>
      <c r="J3" s="125"/>
      <c r="K3" s="125"/>
      <c r="L3" s="125"/>
      <c r="M3" s="125"/>
    </row>
    <row r="4" spans="1:13" x14ac:dyDescent="0.2">
      <c r="A4" s="4"/>
      <c r="B4" s="4"/>
      <c r="C4" s="4"/>
      <c r="D4" s="4"/>
      <c r="E4" s="4"/>
      <c r="F4" s="4"/>
      <c r="G4" s="4"/>
    </row>
    <row r="5" spans="1:13" x14ac:dyDescent="0.2">
      <c r="A5" s="4"/>
      <c r="B5" s="4"/>
      <c r="C5" s="4"/>
      <c r="D5" s="4"/>
      <c r="E5" s="4"/>
      <c r="F5" s="4"/>
      <c r="G5" s="4"/>
    </row>
    <row r="6" spans="1:13" x14ac:dyDescent="0.2">
      <c r="A6" s="4"/>
      <c r="B6" s="4"/>
      <c r="C6" s="4"/>
      <c r="D6" s="4"/>
      <c r="E6" s="4"/>
      <c r="F6" s="4"/>
      <c r="G6" s="4"/>
    </row>
    <row r="7" spans="1:13" x14ac:dyDescent="0.2">
      <c r="A7" s="4"/>
      <c r="B7" s="4"/>
      <c r="C7" s="4"/>
      <c r="D7" s="4"/>
      <c r="E7" s="4"/>
      <c r="F7" s="4"/>
      <c r="G7" s="4"/>
    </row>
    <row r="8" spans="1:13" x14ac:dyDescent="0.2">
      <c r="A8" s="4"/>
      <c r="B8" s="4"/>
      <c r="C8" s="4"/>
      <c r="D8" s="4"/>
      <c r="E8" s="4"/>
      <c r="F8" s="4"/>
      <c r="G8" s="4"/>
    </row>
    <row r="9" spans="1:13" x14ac:dyDescent="0.2">
      <c r="A9" s="4"/>
      <c r="B9" s="4"/>
      <c r="C9" s="4"/>
      <c r="D9" s="4"/>
      <c r="E9" s="4"/>
      <c r="F9" s="4"/>
      <c r="G9" s="4"/>
    </row>
    <row r="10" spans="1:13" x14ac:dyDescent="0.2">
      <c r="A10" s="4"/>
      <c r="B10" s="4"/>
      <c r="C10" s="4"/>
      <c r="D10" s="4"/>
      <c r="E10" s="4"/>
      <c r="F10" s="4"/>
      <c r="G10" s="4"/>
    </row>
    <row r="11" spans="1:13" x14ac:dyDescent="0.2">
      <c r="A11" s="4"/>
      <c r="B11" s="4"/>
      <c r="C11" s="4"/>
      <c r="D11" s="4"/>
      <c r="E11" s="4"/>
      <c r="F11" s="4"/>
      <c r="G11" s="4"/>
    </row>
    <row r="12" spans="1:13" x14ac:dyDescent="0.2">
      <c r="A12" s="4"/>
      <c r="B12" s="4"/>
      <c r="C12" s="4"/>
      <c r="D12" s="4"/>
      <c r="E12" s="4"/>
      <c r="F12" s="4"/>
      <c r="G12" s="4"/>
    </row>
    <row r="13" spans="1:13" x14ac:dyDescent="0.2">
      <c r="A13" s="4"/>
      <c r="B13" s="4"/>
      <c r="C13" s="4"/>
      <c r="D13" s="4"/>
      <c r="E13" s="4"/>
      <c r="F13" s="4"/>
      <c r="G13" s="4"/>
    </row>
    <row r="14" spans="1:13" x14ac:dyDescent="0.2">
      <c r="A14" s="4"/>
      <c r="B14" s="4"/>
      <c r="C14" s="4"/>
      <c r="D14" s="4"/>
      <c r="E14" s="4"/>
      <c r="F14" s="4"/>
      <c r="G14" s="4"/>
    </row>
    <row r="15" spans="1:13" x14ac:dyDescent="0.2">
      <c r="A15" s="4"/>
      <c r="B15" s="4"/>
      <c r="C15" s="4"/>
      <c r="D15" s="4"/>
      <c r="E15" s="4"/>
      <c r="F15" s="4"/>
      <c r="G15" s="4"/>
    </row>
    <row r="16" spans="1:13" x14ac:dyDescent="0.2">
      <c r="A16" s="4"/>
      <c r="B16" s="4"/>
      <c r="C16" s="4"/>
      <c r="D16" s="4"/>
      <c r="E16" s="4"/>
      <c r="F16" s="4"/>
      <c r="G16" s="4"/>
    </row>
    <row r="17" spans="1:7" x14ac:dyDescent="0.2">
      <c r="A17" s="4"/>
      <c r="B17" s="4"/>
      <c r="C17" s="4"/>
      <c r="D17" s="4"/>
      <c r="E17" s="4"/>
      <c r="F17" s="4"/>
      <c r="G17" s="4"/>
    </row>
    <row r="18" spans="1:7" x14ac:dyDescent="0.2">
      <c r="A18" s="4"/>
      <c r="B18" s="4"/>
      <c r="C18" s="4"/>
      <c r="D18" s="4"/>
      <c r="E18" s="4"/>
      <c r="F18" s="4"/>
      <c r="G18" s="4"/>
    </row>
    <row r="19" spans="1:7" x14ac:dyDescent="0.2">
      <c r="A19" s="5"/>
    </row>
    <row r="20" spans="1:7" x14ac:dyDescent="0.2">
      <c r="A20" s="5"/>
    </row>
    <row r="21" spans="1:7" x14ac:dyDescent="0.2">
      <c r="A21" s="5"/>
    </row>
    <row r="22" spans="1:7" ht="24" x14ac:dyDescent="0.2">
      <c r="A22" s="32"/>
      <c r="B22" s="13" t="s">
        <v>86</v>
      </c>
      <c r="C22" s="13" t="s">
        <v>87</v>
      </c>
      <c r="D22" s="13" t="s">
        <v>88</v>
      </c>
      <c r="E22" s="14" t="s">
        <v>89</v>
      </c>
      <c r="F22" s="14" t="s">
        <v>90</v>
      </c>
      <c r="G22" s="14" t="s">
        <v>91</v>
      </c>
    </row>
    <row r="23" spans="1:7" ht="15" customHeight="1" x14ac:dyDescent="0.2">
      <c r="A23" s="24" t="s">
        <v>62</v>
      </c>
      <c r="B23" s="99">
        <v>47.8</v>
      </c>
      <c r="C23" s="100">
        <v>47.9</v>
      </c>
      <c r="D23" s="101">
        <v>50</v>
      </c>
      <c r="E23" s="20">
        <v>48.972246272399481</v>
      </c>
      <c r="F23" s="100">
        <v>46.7</v>
      </c>
      <c r="G23" s="102">
        <v>47.4</v>
      </c>
    </row>
    <row r="24" spans="1:7" ht="15" customHeight="1" x14ac:dyDescent="0.2">
      <c r="A24" s="25" t="s">
        <v>63</v>
      </c>
      <c r="B24" s="90">
        <v>25.3</v>
      </c>
      <c r="C24" s="92">
        <v>24.9</v>
      </c>
      <c r="D24" s="91">
        <v>23.3</v>
      </c>
      <c r="E24" s="22">
        <v>24.802200674336213</v>
      </c>
      <c r="F24" s="92">
        <v>24.5</v>
      </c>
      <c r="G24" s="103">
        <v>22.7</v>
      </c>
    </row>
    <row r="25" spans="1:7" ht="15.75" customHeight="1" x14ac:dyDescent="0.2">
      <c r="A25" s="26" t="s">
        <v>64</v>
      </c>
      <c r="B25" s="93">
        <v>26.9</v>
      </c>
      <c r="C25" s="95">
        <v>27.2</v>
      </c>
      <c r="D25" s="94">
        <v>26.7</v>
      </c>
      <c r="E25" s="15">
        <v>26.22555305326431</v>
      </c>
      <c r="F25" s="95">
        <v>28.8</v>
      </c>
      <c r="G25" s="104">
        <v>29.9</v>
      </c>
    </row>
    <row r="26" spans="1:7" x14ac:dyDescent="0.2">
      <c r="G26" s="9"/>
    </row>
  </sheetData>
  <mergeCells count="1">
    <mergeCell ref="A2:E2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3"/>
  <sheetViews>
    <sheetView workbookViewId="0">
      <selection activeCell="G16" sqref="G16"/>
    </sheetView>
  </sheetViews>
  <sheetFormatPr defaultRowHeight="12" x14ac:dyDescent="0.2"/>
  <cols>
    <col min="1" max="2" width="14.85546875" style="3" customWidth="1"/>
    <col min="3" max="3" width="15" style="3" customWidth="1"/>
    <col min="4" max="4" width="14.42578125" style="3" customWidth="1"/>
    <col min="5" max="5" width="14.7109375" style="3" customWidth="1"/>
    <col min="6" max="6" width="15" style="3" customWidth="1"/>
    <col min="7" max="7" width="15.85546875" style="3" customWidth="1"/>
    <col min="8" max="16384" width="9.140625" style="3"/>
  </cols>
  <sheetData>
    <row r="2" spans="1:13" x14ac:dyDescent="0.2">
      <c r="A2" s="139" t="s">
        <v>100</v>
      </c>
      <c r="B2" s="139"/>
      <c r="C2" s="139"/>
      <c r="D2" s="139"/>
      <c r="E2" s="139"/>
      <c r="F2" s="139"/>
      <c r="G2" s="129"/>
      <c r="H2" s="125"/>
      <c r="I2" s="125"/>
      <c r="J2" s="125"/>
      <c r="K2" s="125"/>
      <c r="L2" s="125"/>
      <c r="M2" s="125"/>
    </row>
    <row r="24" spans="1:7" ht="24" x14ac:dyDescent="0.2">
      <c r="A24" s="49"/>
      <c r="B24" s="14" t="s">
        <v>84</v>
      </c>
      <c r="C24" s="14" t="s">
        <v>82</v>
      </c>
      <c r="D24" s="14" t="s">
        <v>81</v>
      </c>
      <c r="E24" s="14" t="s">
        <v>85</v>
      </c>
      <c r="F24" s="14" t="s">
        <v>79</v>
      </c>
      <c r="G24" s="14" t="s">
        <v>78</v>
      </c>
    </row>
    <row r="25" spans="1:7" x14ac:dyDescent="0.2">
      <c r="A25" s="105" t="s">
        <v>36</v>
      </c>
      <c r="B25" s="106">
        <v>12.945102999551041</v>
      </c>
      <c r="C25" s="106">
        <v>13.763718071486581</v>
      </c>
      <c r="D25" s="106">
        <v>14.139015355680339</v>
      </c>
      <c r="E25" s="106">
        <v>14.198556170110946</v>
      </c>
      <c r="F25" s="106">
        <v>12.284593693949148</v>
      </c>
      <c r="G25" s="113">
        <v>12.86093058725902</v>
      </c>
    </row>
    <row r="26" spans="1:7" x14ac:dyDescent="0.2">
      <c r="A26" s="105" t="s">
        <v>67</v>
      </c>
      <c r="B26" s="106">
        <v>9.0451798689199201</v>
      </c>
      <c r="C26" s="106">
        <v>10.064544419845738</v>
      </c>
      <c r="D26" s="106">
        <v>10.443558450436951</v>
      </c>
      <c r="E26" s="106">
        <v>9.89707503286437</v>
      </c>
      <c r="F26" s="106">
        <v>10.970096423960381</v>
      </c>
      <c r="G26" s="109">
        <v>11.774140511562448</v>
      </c>
    </row>
    <row r="27" spans="1:7" x14ac:dyDescent="0.2">
      <c r="A27" s="105" t="s">
        <v>92</v>
      </c>
      <c r="B27" s="106">
        <v>13.480072629629413</v>
      </c>
      <c r="C27" s="106">
        <v>11.989181719043007</v>
      </c>
      <c r="D27" s="106">
        <v>11.83065665513511</v>
      </c>
      <c r="E27" s="106">
        <v>12.436527185618736</v>
      </c>
      <c r="F27" s="106">
        <v>12.352346322381507</v>
      </c>
      <c r="G27" s="109">
        <v>11.485338545302113</v>
      </c>
    </row>
    <row r="28" spans="1:7" x14ac:dyDescent="0.2">
      <c r="A28" s="105" t="s">
        <v>41</v>
      </c>
      <c r="B28" s="106">
        <v>9.1709689222349073</v>
      </c>
      <c r="C28" s="106">
        <v>10.299361369830111</v>
      </c>
      <c r="D28" s="106">
        <v>9.3518282270953801</v>
      </c>
      <c r="E28" s="106">
        <v>9.6977678108540779</v>
      </c>
      <c r="F28" s="106">
        <v>9.5531514722986</v>
      </c>
      <c r="G28" s="109">
        <v>9.0316025518004253</v>
      </c>
    </row>
    <row r="29" spans="1:7" x14ac:dyDescent="0.2">
      <c r="A29" s="105" t="s">
        <v>37</v>
      </c>
      <c r="B29" s="106">
        <v>8.0443405637957763</v>
      </c>
      <c r="C29" s="106">
        <v>7.9669295282208088</v>
      </c>
      <c r="D29" s="106">
        <v>8.6277816200444715</v>
      </c>
      <c r="E29" s="106">
        <v>8.4760774473974543</v>
      </c>
      <c r="F29" s="106">
        <v>8.2657867568872092</v>
      </c>
      <c r="G29" s="109">
        <v>8.3242686005196429</v>
      </c>
    </row>
    <row r="30" spans="1:7" x14ac:dyDescent="0.2">
      <c r="A30" s="105" t="s">
        <v>38</v>
      </c>
      <c r="B30" s="106">
        <v>6.693977419025507</v>
      </c>
      <c r="C30" s="106">
        <v>6.693977419025507</v>
      </c>
      <c r="D30" s="106">
        <v>5.8988937145565741</v>
      </c>
      <c r="E30" s="106">
        <v>6.4704781380766878</v>
      </c>
      <c r="F30" s="106">
        <v>6.8274689599240208</v>
      </c>
      <c r="G30" s="109">
        <v>7.1784492374804065</v>
      </c>
    </row>
    <row r="31" spans="1:7" x14ac:dyDescent="0.2">
      <c r="A31" s="105" t="s">
        <v>39</v>
      </c>
      <c r="B31" s="106">
        <v>7.3940543286957832</v>
      </c>
      <c r="C31" s="106">
        <v>7.1257720251236805</v>
      </c>
      <c r="D31" s="106">
        <v>7.156083138053301</v>
      </c>
      <c r="E31" s="106">
        <v>7.1469719616262601</v>
      </c>
      <c r="F31" s="106">
        <v>6.7186773363658556</v>
      </c>
      <c r="G31" s="109">
        <v>6.7361213693093891</v>
      </c>
    </row>
    <row r="32" spans="1:7" x14ac:dyDescent="0.2">
      <c r="A32" s="105" t="s">
        <v>40</v>
      </c>
      <c r="B32" s="106">
        <v>3.0468544710370455</v>
      </c>
      <c r="C32" s="106">
        <v>3.2011011968797116</v>
      </c>
      <c r="D32" s="106">
        <v>3.5166946934202516</v>
      </c>
      <c r="E32" s="106">
        <v>3.3462200572891363</v>
      </c>
      <c r="F32" s="106">
        <v>3.889265969837076</v>
      </c>
      <c r="G32" s="109">
        <v>3.8121876688355769</v>
      </c>
    </row>
    <row r="33" spans="1:7" x14ac:dyDescent="0.2">
      <c r="A33" s="105" t="s">
        <v>93</v>
      </c>
      <c r="B33" s="106">
        <v>2.6910471723798253</v>
      </c>
      <c r="C33" s="106">
        <v>2.7080227118435434</v>
      </c>
      <c r="D33" s="106">
        <v>2.7956147749851934</v>
      </c>
      <c r="E33" s="106">
        <v>2.7215256142856434</v>
      </c>
      <c r="F33" s="106">
        <v>2.7593556075558738</v>
      </c>
      <c r="G33" s="109">
        <v>2.647868903961542</v>
      </c>
    </row>
    <row r="34" spans="1:7" x14ac:dyDescent="0.2">
      <c r="A34" s="107" t="s">
        <v>44</v>
      </c>
      <c r="B34" s="106">
        <v>1.9999659890124593</v>
      </c>
      <c r="C34" s="106">
        <v>2.0716870632954851</v>
      </c>
      <c r="D34" s="106">
        <v>2.2487419514763651</v>
      </c>
      <c r="E34" s="106">
        <v>2.0337658563855014</v>
      </c>
      <c r="F34" s="108">
        <v>2.0287704560190756</v>
      </c>
      <c r="G34" s="109">
        <v>1.9542782494344324</v>
      </c>
    </row>
    <row r="35" spans="1:7" x14ac:dyDescent="0.2">
      <c r="A35" s="105" t="s">
        <v>43</v>
      </c>
      <c r="B35" s="106">
        <v>2.4373469567230632</v>
      </c>
      <c r="C35" s="106">
        <v>2.4435634550605525</v>
      </c>
      <c r="D35" s="106">
        <v>1.8258268112910636</v>
      </c>
      <c r="E35" s="106">
        <v>2.2577749920432999</v>
      </c>
      <c r="F35" s="106">
        <v>1.9520536772587735</v>
      </c>
      <c r="G35" s="109">
        <v>1.7824529747755031</v>
      </c>
    </row>
    <row r="36" spans="1:7" ht="15" customHeight="1" x14ac:dyDescent="0.2">
      <c r="A36" s="114" t="s">
        <v>42</v>
      </c>
      <c r="B36" s="106">
        <v>1.3721443200341494</v>
      </c>
      <c r="C36" s="106">
        <v>1.3567316725058562</v>
      </c>
      <c r="D36" s="106">
        <v>1.4788027466060283</v>
      </c>
      <c r="E36" s="106">
        <v>1.9129447282554433</v>
      </c>
      <c r="F36" s="106">
        <v>1.6151330739543053</v>
      </c>
      <c r="G36" s="109">
        <v>1.7117686150742026</v>
      </c>
    </row>
    <row r="37" spans="1:7" ht="24" x14ac:dyDescent="0.2">
      <c r="A37" s="105" t="s">
        <v>96</v>
      </c>
      <c r="B37" s="106">
        <v>1.6446824079895437</v>
      </c>
      <c r="C37" s="106">
        <v>1.8206175970616849</v>
      </c>
      <c r="D37" s="106">
        <v>1.3807398614042621</v>
      </c>
      <c r="E37" s="106">
        <v>1.2795590994507835</v>
      </c>
      <c r="F37" s="106">
        <v>1.3601023154989453</v>
      </c>
      <c r="G37" s="109">
        <v>1.6298934847738442</v>
      </c>
    </row>
    <row r="38" spans="1:7" x14ac:dyDescent="0.2">
      <c r="A38" s="105" t="s">
        <v>68</v>
      </c>
      <c r="B38" s="106">
        <v>1.939948075401791</v>
      </c>
      <c r="C38" s="106">
        <v>1.6304604506604081</v>
      </c>
      <c r="D38" s="106">
        <v>2.0344731166272028</v>
      </c>
      <c r="E38" s="106">
        <v>1.6750335914339369</v>
      </c>
      <c r="F38" s="106">
        <v>1.1486096652064359</v>
      </c>
      <c r="G38" s="109">
        <v>1.5011502048001106</v>
      </c>
    </row>
    <row r="39" spans="1:7" x14ac:dyDescent="0.2">
      <c r="A39" s="105" t="s">
        <v>45</v>
      </c>
      <c r="B39" s="106">
        <v>1.3840739547263829</v>
      </c>
      <c r="C39" s="106">
        <v>1.3474546765948141</v>
      </c>
      <c r="D39" s="106">
        <v>1.4618325411043904</v>
      </c>
      <c r="E39" s="106">
        <v>1.4690843881570459</v>
      </c>
      <c r="F39" s="106">
        <v>1.5336452926234876</v>
      </c>
      <c r="G39" s="109">
        <v>1.4076926835477117</v>
      </c>
    </row>
    <row r="40" spans="1:7" x14ac:dyDescent="0.2">
      <c r="A40" s="105" t="s">
        <v>46</v>
      </c>
      <c r="B40" s="106">
        <v>1.4611632750773258</v>
      </c>
      <c r="C40" s="106">
        <v>1.4613878272086551</v>
      </c>
      <c r="D40" s="106">
        <v>1.2061991017453999</v>
      </c>
      <c r="E40" s="106">
        <v>0.83936822687135648</v>
      </c>
      <c r="F40" s="106">
        <v>1.079046561528336</v>
      </c>
      <c r="G40" s="109">
        <v>1.1353422074299322</v>
      </c>
    </row>
    <row r="41" spans="1:7" x14ac:dyDescent="0.2">
      <c r="A41" s="105" t="s">
        <v>47</v>
      </c>
      <c r="B41" s="106">
        <v>1.0470649450457776</v>
      </c>
      <c r="C41" s="106">
        <v>1.0320667591608896</v>
      </c>
      <c r="D41" s="106">
        <v>1.1200906480578525</v>
      </c>
      <c r="E41" s="106">
        <v>1.0596006789405017</v>
      </c>
      <c r="F41" s="106">
        <v>1.1010509348117929</v>
      </c>
      <c r="G41" s="109">
        <v>1.0901393361503313</v>
      </c>
    </row>
    <row r="42" spans="1:7" x14ac:dyDescent="0.2">
      <c r="A42" s="105" t="s">
        <v>97</v>
      </c>
      <c r="B42" s="106">
        <v>0.73118405455032076</v>
      </c>
      <c r="C42" s="106">
        <v>0.70179937431315154</v>
      </c>
      <c r="D42" s="106">
        <v>1.0304864250454961</v>
      </c>
      <c r="E42" s="106">
        <v>0.80963721819061651</v>
      </c>
      <c r="F42" s="106">
        <v>1.0104631075504817</v>
      </c>
      <c r="G42" s="109">
        <v>0.97405752862728334</v>
      </c>
    </row>
    <row r="43" spans="1:7" x14ac:dyDescent="0.2">
      <c r="A43" s="110" t="s">
        <v>48</v>
      </c>
      <c r="B43" s="111">
        <v>1.6357048748018799</v>
      </c>
      <c r="C43" s="111">
        <v>1.299646359979117</v>
      </c>
      <c r="D43" s="111">
        <v>1.0805138159356096</v>
      </c>
      <c r="E43" s="111">
        <v>0.98084319461756941</v>
      </c>
      <c r="F43" s="111">
        <v>0.98669712064317527</v>
      </c>
      <c r="G43" s="112">
        <v>0.94858133569466485</v>
      </c>
    </row>
  </sheetData>
  <mergeCells count="1">
    <mergeCell ref="A2:F2"/>
  </mergeCells>
  <pageMargins left="0.7" right="0.7" top="0.75" bottom="0.75" header="0.3" footer="0.3"/>
  <pageSetup paperSize="0" orientation="portrait" horizontalDpi="0" verticalDpi="0" copie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3"/>
  <sheetViews>
    <sheetView workbookViewId="0">
      <selection activeCell="G21" sqref="G21"/>
    </sheetView>
  </sheetViews>
  <sheetFormatPr defaultRowHeight="12" x14ac:dyDescent="0.2"/>
  <cols>
    <col min="1" max="1" width="47.140625" style="3" customWidth="1"/>
    <col min="2" max="2" width="13.7109375" style="3" customWidth="1"/>
    <col min="3" max="3" width="11.140625" style="3" customWidth="1"/>
    <col min="4" max="4" width="10.28515625" style="3" customWidth="1"/>
    <col min="5" max="5" width="10.140625" style="3" customWidth="1"/>
    <col min="6" max="16384" width="9.140625" style="3"/>
  </cols>
  <sheetData>
    <row r="2" spans="1:13" x14ac:dyDescent="0.2">
      <c r="A2" s="134" t="s">
        <v>75</v>
      </c>
      <c r="B2" s="134"/>
      <c r="C2" s="134"/>
      <c r="D2" s="134"/>
      <c r="E2" s="134"/>
      <c r="F2" s="7"/>
    </row>
    <row r="3" spans="1:13" x14ac:dyDescent="0.2">
      <c r="A3" s="126"/>
      <c r="B3" s="126"/>
      <c r="C3" s="126"/>
      <c r="D3" s="126"/>
      <c r="E3" s="126"/>
      <c r="F3" s="126"/>
      <c r="G3" s="125"/>
      <c r="H3" s="125"/>
      <c r="I3" s="125"/>
      <c r="J3" s="125"/>
      <c r="K3" s="125"/>
      <c r="L3" s="125"/>
      <c r="M3" s="125"/>
    </row>
    <row r="4" spans="1:13" x14ac:dyDescent="0.2">
      <c r="A4" s="4"/>
      <c r="B4" s="4"/>
      <c r="C4" s="4"/>
      <c r="D4" s="4"/>
      <c r="E4" s="4"/>
      <c r="F4" s="4"/>
    </row>
    <row r="5" spans="1:13" x14ac:dyDescent="0.2">
      <c r="A5" s="4"/>
      <c r="B5" s="4"/>
      <c r="C5" s="4"/>
      <c r="D5" s="4"/>
      <c r="E5" s="4"/>
      <c r="F5" s="4"/>
    </row>
    <row r="6" spans="1:13" x14ac:dyDescent="0.2">
      <c r="A6" s="4"/>
      <c r="B6" s="4"/>
      <c r="C6" s="4"/>
      <c r="D6" s="4"/>
      <c r="E6" s="4"/>
      <c r="F6" s="4"/>
    </row>
    <row r="7" spans="1:13" x14ac:dyDescent="0.2">
      <c r="A7" s="4"/>
      <c r="B7" s="4"/>
      <c r="C7" s="4"/>
      <c r="D7" s="4"/>
      <c r="E7" s="4"/>
      <c r="F7" s="4"/>
    </row>
    <row r="8" spans="1:13" x14ac:dyDescent="0.2">
      <c r="A8" s="4"/>
      <c r="B8" s="4"/>
      <c r="C8" s="4"/>
      <c r="D8" s="4"/>
      <c r="E8" s="4"/>
      <c r="F8" s="4"/>
    </row>
    <row r="9" spans="1:13" x14ac:dyDescent="0.2">
      <c r="A9" s="4"/>
      <c r="B9" s="4"/>
      <c r="C9" s="4"/>
      <c r="D9" s="4"/>
      <c r="E9" s="4"/>
      <c r="F9" s="4"/>
    </row>
    <row r="10" spans="1:13" x14ac:dyDescent="0.2">
      <c r="A10" s="4"/>
      <c r="B10" s="4"/>
      <c r="C10" s="4"/>
      <c r="D10" s="4"/>
      <c r="E10" s="4"/>
      <c r="F10" s="4"/>
    </row>
    <row r="11" spans="1:13" x14ac:dyDescent="0.2">
      <c r="A11" s="4"/>
      <c r="B11" s="4"/>
      <c r="C11" s="4"/>
      <c r="D11" s="4"/>
      <c r="E11" s="4"/>
      <c r="F11" s="4"/>
    </row>
    <row r="12" spans="1:13" x14ac:dyDescent="0.2">
      <c r="A12" s="4"/>
      <c r="B12" s="4"/>
      <c r="C12" s="4"/>
      <c r="D12" s="4"/>
      <c r="E12" s="4"/>
      <c r="F12" s="4"/>
    </row>
    <row r="13" spans="1:13" x14ac:dyDescent="0.2">
      <c r="A13" s="4"/>
      <c r="B13" s="4"/>
      <c r="C13" s="4"/>
      <c r="D13" s="4"/>
      <c r="E13" s="4"/>
      <c r="F13" s="4"/>
    </row>
    <row r="14" spans="1:13" x14ac:dyDescent="0.2">
      <c r="A14" s="4"/>
      <c r="B14" s="4"/>
      <c r="C14" s="4"/>
      <c r="D14" s="4"/>
      <c r="E14" s="4"/>
      <c r="F14" s="4"/>
    </row>
    <row r="15" spans="1:13" x14ac:dyDescent="0.2">
      <c r="A15" s="4"/>
      <c r="B15" s="4"/>
      <c r="C15" s="4"/>
      <c r="D15" s="4"/>
      <c r="E15" s="4"/>
      <c r="F15" s="4"/>
    </row>
    <row r="16" spans="1:13" x14ac:dyDescent="0.2">
      <c r="A16" s="4"/>
      <c r="B16" s="4"/>
      <c r="C16" s="4"/>
      <c r="D16" s="4"/>
      <c r="E16" s="4"/>
      <c r="F16" s="4"/>
    </row>
    <row r="17" spans="1:6" x14ac:dyDescent="0.2">
      <c r="A17" s="4"/>
      <c r="B17" s="4"/>
      <c r="C17" s="4"/>
      <c r="D17" s="4"/>
      <c r="E17" s="4"/>
      <c r="F17" s="4"/>
    </row>
    <row r="18" spans="1:6" x14ac:dyDescent="0.2">
      <c r="A18" s="4"/>
      <c r="B18" s="4"/>
      <c r="C18" s="4"/>
      <c r="D18" s="4"/>
      <c r="E18" s="4"/>
      <c r="F18" s="4"/>
    </row>
    <row r="19" spans="1:6" x14ac:dyDescent="0.2">
      <c r="A19" s="4"/>
      <c r="B19" s="4"/>
      <c r="C19" s="4"/>
      <c r="D19" s="4"/>
      <c r="E19" s="4"/>
      <c r="F19" s="4"/>
    </row>
    <row r="20" spans="1:6" x14ac:dyDescent="0.2">
      <c r="A20" s="5"/>
    </row>
    <row r="21" spans="1:6" x14ac:dyDescent="0.2">
      <c r="A21" s="5"/>
    </row>
    <row r="22" spans="1:6" x14ac:dyDescent="0.2">
      <c r="A22" s="5"/>
    </row>
    <row r="23" spans="1:6" x14ac:dyDescent="0.2">
      <c r="A23" s="74" t="s">
        <v>79</v>
      </c>
      <c r="B23" s="50" t="s">
        <v>49</v>
      </c>
    </row>
    <row r="24" spans="1:6" ht="13.5" customHeight="1" x14ac:dyDescent="0.2">
      <c r="A24" s="36" t="s">
        <v>50</v>
      </c>
      <c r="B24" s="81">
        <v>13.2</v>
      </c>
    </row>
    <row r="25" spans="1:6" x14ac:dyDescent="0.2">
      <c r="A25" s="37" t="s">
        <v>51</v>
      </c>
      <c r="B25" s="82">
        <v>2</v>
      </c>
    </row>
    <row r="26" spans="1:6" x14ac:dyDescent="0.2">
      <c r="A26" s="37" t="s">
        <v>52</v>
      </c>
      <c r="B26" s="82">
        <v>3.2</v>
      </c>
    </row>
    <row r="27" spans="1:6" x14ac:dyDescent="0.2">
      <c r="A27" s="37" t="s">
        <v>53</v>
      </c>
      <c r="B27" s="82">
        <v>12.8</v>
      </c>
    </row>
    <row r="28" spans="1:6" x14ac:dyDescent="0.2">
      <c r="A28" s="37" t="s">
        <v>65</v>
      </c>
      <c r="B28" s="82">
        <v>0.2</v>
      </c>
    </row>
    <row r="29" spans="1:6" x14ac:dyDescent="0.2">
      <c r="A29" s="37" t="s">
        <v>66</v>
      </c>
      <c r="B29" s="82">
        <v>17</v>
      </c>
    </row>
    <row r="30" spans="1:6" x14ac:dyDescent="0.2">
      <c r="A30" s="37" t="s">
        <v>56</v>
      </c>
      <c r="B30" s="82">
        <v>18.600000000000001</v>
      </c>
    </row>
    <row r="31" spans="1:6" x14ac:dyDescent="0.2">
      <c r="A31" s="37" t="s">
        <v>57</v>
      </c>
      <c r="B31" s="82">
        <v>23.1</v>
      </c>
    </row>
    <row r="32" spans="1:6" x14ac:dyDescent="0.2">
      <c r="A32" s="38" t="s">
        <v>58</v>
      </c>
      <c r="B32" s="83">
        <v>9.9</v>
      </c>
    </row>
    <row r="34" spans="1:2" x14ac:dyDescent="0.2">
      <c r="A34" s="74" t="s">
        <v>78</v>
      </c>
      <c r="B34" s="50" t="s">
        <v>49</v>
      </c>
    </row>
    <row r="35" spans="1:2" x14ac:dyDescent="0.2">
      <c r="A35" s="36" t="s">
        <v>50</v>
      </c>
      <c r="B35" s="81">
        <v>11.5</v>
      </c>
    </row>
    <row r="36" spans="1:2" x14ac:dyDescent="0.2">
      <c r="A36" s="37" t="s">
        <v>51</v>
      </c>
      <c r="B36" s="82">
        <v>1.8</v>
      </c>
    </row>
    <row r="37" spans="1:2" x14ac:dyDescent="0.2">
      <c r="A37" s="37" t="s">
        <v>52</v>
      </c>
      <c r="B37" s="82">
        <v>3.2</v>
      </c>
    </row>
    <row r="38" spans="1:2" x14ac:dyDescent="0.2">
      <c r="A38" s="37" t="s">
        <v>53</v>
      </c>
      <c r="B38" s="82">
        <v>11.9</v>
      </c>
    </row>
    <row r="39" spans="1:2" x14ac:dyDescent="0.2">
      <c r="A39" s="37" t="s">
        <v>54</v>
      </c>
      <c r="B39" s="82">
        <v>0.2</v>
      </c>
    </row>
    <row r="40" spans="1:2" x14ac:dyDescent="0.2">
      <c r="A40" s="37" t="s">
        <v>55</v>
      </c>
      <c r="B40" s="82">
        <v>15.3</v>
      </c>
    </row>
    <row r="41" spans="1:2" x14ac:dyDescent="0.2">
      <c r="A41" s="37" t="s">
        <v>56</v>
      </c>
      <c r="B41" s="82">
        <v>18.899999999999999</v>
      </c>
    </row>
    <row r="42" spans="1:2" x14ac:dyDescent="0.2">
      <c r="A42" s="37" t="s">
        <v>57</v>
      </c>
      <c r="B42" s="82">
        <v>25.6</v>
      </c>
    </row>
    <row r="43" spans="1:2" x14ac:dyDescent="0.2">
      <c r="A43" s="38" t="s">
        <v>58</v>
      </c>
      <c r="B43" s="83">
        <v>11.6</v>
      </c>
    </row>
  </sheetData>
  <mergeCells count="1">
    <mergeCell ref="A2:E2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8"/>
  <sheetViews>
    <sheetView workbookViewId="0">
      <selection activeCell="G13" sqref="G13"/>
    </sheetView>
  </sheetViews>
  <sheetFormatPr defaultRowHeight="12" x14ac:dyDescent="0.2"/>
  <cols>
    <col min="1" max="9" width="9.140625" style="3"/>
    <col min="10" max="10" width="11.42578125" style="3" customWidth="1"/>
    <col min="11" max="11" width="11.5703125" style="3" customWidth="1"/>
    <col min="12" max="12" width="11.28515625" style="3" customWidth="1"/>
    <col min="13" max="13" width="11.7109375" style="3" customWidth="1"/>
    <col min="14" max="16384" width="9.140625" style="3"/>
  </cols>
  <sheetData>
    <row r="2" spans="1:13" x14ac:dyDescent="0.2">
      <c r="A2" s="139" t="s">
        <v>99</v>
      </c>
      <c r="B2" s="139"/>
      <c r="C2" s="139"/>
      <c r="D2" s="139"/>
      <c r="E2" s="139"/>
      <c r="F2" s="147"/>
      <c r="G2" s="147"/>
      <c r="H2" s="147"/>
      <c r="I2" s="147"/>
      <c r="J2" s="147"/>
      <c r="K2" s="125"/>
      <c r="L2" s="125"/>
      <c r="M2" s="125"/>
    </row>
    <row r="3" spans="1:13" x14ac:dyDescent="0.2">
      <c r="A3" s="4"/>
      <c r="B3" s="4"/>
      <c r="C3" s="4"/>
      <c r="D3" s="4"/>
      <c r="E3" s="4"/>
      <c r="F3" s="4"/>
      <c r="G3" s="4"/>
      <c r="H3" s="4"/>
      <c r="I3" s="4"/>
      <c r="J3" s="4"/>
    </row>
    <row r="4" spans="1:13" x14ac:dyDescent="0.2">
      <c r="A4" s="4"/>
      <c r="B4" s="4"/>
      <c r="C4" s="4"/>
      <c r="D4" s="4"/>
      <c r="E4" s="4"/>
      <c r="F4" s="4"/>
      <c r="G4" s="4"/>
      <c r="H4" s="4"/>
      <c r="I4" s="4"/>
      <c r="J4" s="4"/>
    </row>
    <row r="5" spans="1:13" x14ac:dyDescent="0.2">
      <c r="A5" s="4"/>
      <c r="B5" s="4"/>
      <c r="C5" s="4"/>
      <c r="D5" s="4"/>
      <c r="E5" s="4"/>
      <c r="F5" s="4"/>
      <c r="G5" s="4"/>
      <c r="H5" s="4"/>
      <c r="I5" s="4"/>
      <c r="J5" s="4"/>
    </row>
    <row r="6" spans="1:13" x14ac:dyDescent="0.2">
      <c r="A6" s="4"/>
      <c r="B6" s="4"/>
      <c r="C6" s="4"/>
      <c r="D6" s="4"/>
      <c r="E6" s="4"/>
      <c r="F6" s="4"/>
      <c r="G6" s="4"/>
      <c r="H6" s="4"/>
      <c r="I6" s="4"/>
      <c r="J6" s="4"/>
    </row>
    <row r="7" spans="1:13" x14ac:dyDescent="0.2">
      <c r="A7" s="4"/>
      <c r="B7" s="4"/>
      <c r="C7" s="4"/>
      <c r="D7" s="4"/>
      <c r="E7" s="4"/>
      <c r="F7" s="4"/>
      <c r="G7" s="4"/>
      <c r="H7" s="4"/>
      <c r="I7" s="4"/>
      <c r="J7" s="4"/>
    </row>
    <row r="8" spans="1:13" x14ac:dyDescent="0.2">
      <c r="A8" s="4"/>
      <c r="B8" s="4"/>
      <c r="C8" s="4"/>
      <c r="D8" s="4"/>
      <c r="E8" s="4"/>
      <c r="F8" s="4"/>
      <c r="G8" s="4"/>
      <c r="H8" s="4"/>
      <c r="I8" s="4"/>
      <c r="J8" s="4"/>
    </row>
    <row r="9" spans="1:13" x14ac:dyDescent="0.2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3" x14ac:dyDescent="0.2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3" x14ac:dyDescent="0.2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spans="1:13" x14ac:dyDescent="0.2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3" x14ac:dyDescent="0.2">
      <c r="A13" s="4"/>
      <c r="B13" s="4"/>
      <c r="C13" s="4"/>
      <c r="D13" s="4"/>
      <c r="E13" s="4"/>
      <c r="F13" s="4"/>
      <c r="G13" s="4"/>
      <c r="H13" s="4"/>
      <c r="I13" s="4"/>
      <c r="J13" s="4"/>
    </row>
    <row r="14" spans="1:13" x14ac:dyDescent="0.2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3" x14ac:dyDescent="0.2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3" x14ac:dyDescent="0.2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3" x14ac:dyDescent="0.2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3" x14ac:dyDescent="0.2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3" x14ac:dyDescent="0.2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3" x14ac:dyDescent="0.2">
      <c r="A20" s="4"/>
      <c r="B20" s="4"/>
      <c r="C20" s="4"/>
      <c r="D20" s="4"/>
      <c r="E20" s="4"/>
      <c r="F20" s="4"/>
      <c r="G20" s="4"/>
      <c r="H20" s="4"/>
      <c r="I20" s="4"/>
      <c r="J20" s="4"/>
    </row>
    <row r="22" spans="1:13" x14ac:dyDescent="0.2">
      <c r="A22" s="47" t="s">
        <v>0</v>
      </c>
      <c r="B22" s="71" t="s">
        <v>1</v>
      </c>
      <c r="C22" s="71" t="s">
        <v>2</v>
      </c>
      <c r="D22" s="71" t="s">
        <v>3</v>
      </c>
      <c r="E22" s="71" t="s">
        <v>4</v>
      </c>
      <c r="F22" s="71" t="s">
        <v>5</v>
      </c>
      <c r="G22" s="71" t="s">
        <v>6</v>
      </c>
      <c r="H22" s="71" t="s">
        <v>7</v>
      </c>
      <c r="I22" s="71" t="s">
        <v>8</v>
      </c>
      <c r="J22" s="71" t="s">
        <v>9</v>
      </c>
      <c r="K22" s="71" t="s">
        <v>10</v>
      </c>
      <c r="L22" s="71" t="s">
        <v>11</v>
      </c>
      <c r="M22" s="72" t="s">
        <v>12</v>
      </c>
    </row>
    <row r="23" spans="1:13" x14ac:dyDescent="0.2">
      <c r="A23" s="46">
        <v>2016</v>
      </c>
      <c r="B23" s="66">
        <v>-90.5</v>
      </c>
      <c r="C23" s="66">
        <v>-148.5</v>
      </c>
      <c r="D23" s="66">
        <v>-205.5</v>
      </c>
      <c r="E23" s="66">
        <v>-176.4</v>
      </c>
      <c r="F23" s="66">
        <v>-174.7</v>
      </c>
      <c r="G23" s="66">
        <v>-167.2</v>
      </c>
      <c r="H23" s="66">
        <v>-148.5</v>
      </c>
      <c r="I23" s="66">
        <v>-183.1</v>
      </c>
      <c r="J23" s="66">
        <v>-168</v>
      </c>
      <c r="K23" s="66">
        <v>-179.4</v>
      </c>
      <c r="L23" s="66">
        <v>-135.9</v>
      </c>
      <c r="M23" s="66">
        <v>-197.9</v>
      </c>
    </row>
    <row r="24" spans="1:13" x14ac:dyDescent="0.2">
      <c r="A24" s="46">
        <v>2017</v>
      </c>
      <c r="B24" s="66">
        <v>-127.3</v>
      </c>
      <c r="C24" s="66">
        <v>-156.1</v>
      </c>
      <c r="D24" s="66">
        <v>-219.1</v>
      </c>
      <c r="E24" s="66">
        <v>-207.3</v>
      </c>
      <c r="F24" s="66">
        <v>-225.7</v>
      </c>
      <c r="G24" s="66">
        <v>-217.7</v>
      </c>
      <c r="H24" s="66">
        <v>-205.3</v>
      </c>
      <c r="I24" s="66">
        <v>-221.8</v>
      </c>
      <c r="J24" s="66">
        <v>-206.9</v>
      </c>
      <c r="K24" s="66">
        <v>-197.7</v>
      </c>
      <c r="L24" s="66">
        <v>-183.2</v>
      </c>
      <c r="M24" s="66">
        <v>-238.3</v>
      </c>
    </row>
    <row r="25" spans="1:13" x14ac:dyDescent="0.2">
      <c r="A25" s="46">
        <v>2018</v>
      </c>
      <c r="B25" s="66">
        <v>-154</v>
      </c>
      <c r="C25" s="66">
        <v>-212.1</v>
      </c>
      <c r="D25" s="66">
        <v>-282</v>
      </c>
      <c r="E25" s="66">
        <v>-244.9</v>
      </c>
      <c r="F25" s="66">
        <v>-282.60000000000002</v>
      </c>
      <c r="G25" s="66">
        <v>-244.6</v>
      </c>
      <c r="H25" s="66">
        <v>-269.2</v>
      </c>
      <c r="I25" s="66">
        <v>-262.10000000000002</v>
      </c>
      <c r="J25" s="66">
        <v>-266.7</v>
      </c>
      <c r="K25" s="66">
        <v>-281.60000000000002</v>
      </c>
      <c r="L25" s="66">
        <v>-253.70000000000005</v>
      </c>
      <c r="M25" s="66">
        <v>-300.49999999999994</v>
      </c>
    </row>
    <row r="26" spans="1:13" x14ac:dyDescent="0.2">
      <c r="A26" s="46">
        <v>2019</v>
      </c>
      <c r="B26" s="66">
        <v>-138.30000000000001</v>
      </c>
      <c r="C26" s="66">
        <v>-217.9</v>
      </c>
      <c r="D26" s="66">
        <v>-276.60000000000002</v>
      </c>
      <c r="E26" s="66">
        <v>-300</v>
      </c>
      <c r="F26" s="66">
        <v>-271.10000000000002</v>
      </c>
      <c r="G26" s="66">
        <v>-243.2</v>
      </c>
      <c r="H26" s="66">
        <v>-278.89999999999998</v>
      </c>
      <c r="I26" s="66">
        <v>-258.5</v>
      </c>
      <c r="J26" s="66">
        <v>-262.89999999999998</v>
      </c>
      <c r="K26" s="66">
        <v>-257</v>
      </c>
      <c r="L26" s="66">
        <v>-237.5</v>
      </c>
      <c r="M26" s="66">
        <v>-321.39999999999998</v>
      </c>
    </row>
    <row r="27" spans="1:13" x14ac:dyDescent="0.2">
      <c r="A27" s="46">
        <v>2020</v>
      </c>
      <c r="B27" s="66">
        <v>-160.30000000000001</v>
      </c>
      <c r="C27" s="66">
        <v>-239.5</v>
      </c>
      <c r="D27" s="66">
        <v>-290.3</v>
      </c>
      <c r="E27" s="66">
        <v>-135.80000000000001</v>
      </c>
      <c r="F27" s="66">
        <v>-173.7</v>
      </c>
      <c r="G27" s="66">
        <v>-223.9</v>
      </c>
      <c r="H27" s="66">
        <v>-305.5</v>
      </c>
      <c r="I27" s="66">
        <v>-269.7</v>
      </c>
      <c r="J27" s="66">
        <v>-296</v>
      </c>
      <c r="K27" s="66">
        <v>-244.2</v>
      </c>
      <c r="L27" s="66">
        <v>-260.89999999999998</v>
      </c>
      <c r="M27" s="66">
        <v>-349</v>
      </c>
    </row>
    <row r="28" spans="1:13" x14ac:dyDescent="0.2">
      <c r="A28" s="42">
        <v>2021</v>
      </c>
      <c r="B28" s="68">
        <v>-201</v>
      </c>
      <c r="C28" s="68">
        <v>-294.5</v>
      </c>
      <c r="D28" s="68">
        <v>-371</v>
      </c>
      <c r="E28" s="68">
        <v>-343.9</v>
      </c>
      <c r="F28" s="68">
        <v>-361.7</v>
      </c>
      <c r="G28" s="68">
        <v>-362.9</v>
      </c>
      <c r="H28" s="68"/>
      <c r="I28" s="68"/>
      <c r="J28" s="68"/>
      <c r="K28" s="68"/>
      <c r="L28" s="68"/>
      <c r="M28" s="68"/>
    </row>
  </sheetData>
  <mergeCells count="1">
    <mergeCell ref="A2:J2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0"/>
  <sheetViews>
    <sheetView workbookViewId="0">
      <selection activeCell="A23" sqref="A23:XFD23"/>
    </sheetView>
  </sheetViews>
  <sheetFormatPr defaultRowHeight="12" x14ac:dyDescent="0.2"/>
  <cols>
    <col min="1" max="1" width="28.42578125" style="3" customWidth="1"/>
    <col min="2" max="2" width="17.7109375" style="3" customWidth="1"/>
    <col min="3" max="3" width="18" style="3" customWidth="1"/>
    <col min="4" max="4" width="22.140625" style="3" customWidth="1"/>
    <col min="5" max="16384" width="9.140625" style="3"/>
  </cols>
  <sheetData>
    <row r="2" spans="1:13" x14ac:dyDescent="0.2">
      <c r="A2" s="140" t="s">
        <v>98</v>
      </c>
      <c r="B2" s="140"/>
      <c r="C2" s="140"/>
      <c r="D2" s="140"/>
      <c r="E2" s="140"/>
      <c r="F2" s="124"/>
      <c r="G2" s="125"/>
      <c r="H2" s="125"/>
      <c r="I2" s="125"/>
      <c r="J2" s="125"/>
      <c r="K2" s="125"/>
      <c r="L2" s="125"/>
      <c r="M2" s="125"/>
    </row>
    <row r="3" spans="1:13" x14ac:dyDescent="0.2">
      <c r="A3" s="4"/>
      <c r="B3" s="4"/>
      <c r="C3" s="4"/>
      <c r="D3" s="4"/>
      <c r="E3" s="4"/>
      <c r="F3" s="4"/>
    </row>
    <row r="4" spans="1:13" x14ac:dyDescent="0.2">
      <c r="A4" s="4"/>
      <c r="B4" s="4"/>
      <c r="C4" s="4"/>
      <c r="D4" s="4"/>
      <c r="E4" s="4"/>
      <c r="F4" s="4"/>
    </row>
    <row r="5" spans="1:13" x14ac:dyDescent="0.2">
      <c r="A5" s="4"/>
      <c r="B5" s="4"/>
      <c r="C5" s="4"/>
      <c r="D5" s="4"/>
      <c r="E5" s="4"/>
      <c r="F5" s="4"/>
    </row>
    <row r="6" spans="1:13" x14ac:dyDescent="0.2">
      <c r="A6" s="4"/>
      <c r="B6" s="4"/>
      <c r="C6" s="4"/>
      <c r="D6" s="4"/>
      <c r="E6" s="4"/>
      <c r="F6" s="4"/>
    </row>
    <row r="7" spans="1:13" x14ac:dyDescent="0.2">
      <c r="A7" s="4"/>
      <c r="B7" s="4"/>
      <c r="C7" s="4"/>
      <c r="D7" s="4"/>
      <c r="E7" s="4"/>
      <c r="F7" s="4"/>
    </row>
    <row r="8" spans="1:13" x14ac:dyDescent="0.2">
      <c r="A8" s="4"/>
      <c r="B8" s="4"/>
      <c r="C8" s="4"/>
      <c r="D8" s="4"/>
      <c r="E8" s="4"/>
      <c r="F8" s="4"/>
    </row>
    <row r="9" spans="1:13" x14ac:dyDescent="0.2">
      <c r="A9" s="4"/>
      <c r="B9" s="4"/>
      <c r="C9" s="4"/>
      <c r="D9" s="4"/>
      <c r="E9" s="4"/>
      <c r="F9" s="4"/>
    </row>
    <row r="10" spans="1:13" x14ac:dyDescent="0.2">
      <c r="A10" s="4"/>
      <c r="B10" s="4"/>
      <c r="C10" s="4"/>
      <c r="D10" s="4"/>
      <c r="E10" s="4"/>
      <c r="F10" s="4"/>
    </row>
    <row r="11" spans="1:13" x14ac:dyDescent="0.2">
      <c r="A11" s="4"/>
      <c r="B11" s="4"/>
      <c r="C11" s="4"/>
      <c r="D11" s="4"/>
      <c r="E11" s="4"/>
      <c r="F11" s="4"/>
    </row>
    <row r="12" spans="1:13" x14ac:dyDescent="0.2">
      <c r="A12" s="4"/>
      <c r="B12" s="4"/>
      <c r="C12" s="4"/>
      <c r="D12" s="4"/>
      <c r="E12" s="4"/>
      <c r="F12" s="4"/>
    </row>
    <row r="13" spans="1:13" x14ac:dyDescent="0.2">
      <c r="A13" s="4"/>
      <c r="B13" s="4"/>
      <c r="C13" s="4"/>
      <c r="D13" s="4"/>
      <c r="E13" s="4"/>
      <c r="F13" s="4"/>
    </row>
    <row r="14" spans="1:13" x14ac:dyDescent="0.2">
      <c r="A14" s="4"/>
      <c r="B14" s="4"/>
      <c r="C14" s="4"/>
      <c r="D14" s="4"/>
      <c r="E14" s="4"/>
      <c r="F14" s="4"/>
    </row>
    <row r="15" spans="1:13" x14ac:dyDescent="0.2">
      <c r="A15" s="4"/>
      <c r="B15" s="4"/>
      <c r="C15" s="4"/>
      <c r="D15" s="4"/>
      <c r="E15" s="4"/>
      <c r="F15" s="4"/>
    </row>
    <row r="16" spans="1:13" x14ac:dyDescent="0.2">
      <c r="A16" s="4"/>
      <c r="B16" s="4"/>
      <c r="C16" s="4"/>
      <c r="D16" s="4"/>
      <c r="E16" s="4"/>
      <c r="F16" s="4"/>
    </row>
    <row r="17" spans="1:6" x14ac:dyDescent="0.2">
      <c r="A17" s="4"/>
      <c r="B17" s="4"/>
      <c r="C17" s="4"/>
      <c r="D17" s="4"/>
      <c r="E17" s="4"/>
      <c r="F17" s="4"/>
    </row>
    <row r="18" spans="1:6" x14ac:dyDescent="0.2">
      <c r="A18" s="4"/>
      <c r="B18" s="4"/>
      <c r="C18" s="4"/>
      <c r="D18" s="4"/>
      <c r="E18" s="4"/>
      <c r="F18" s="4"/>
    </row>
    <row r="19" spans="1:6" x14ac:dyDescent="0.2">
      <c r="A19" s="4"/>
      <c r="B19" s="4"/>
      <c r="C19" s="4"/>
      <c r="D19" s="4"/>
      <c r="E19" s="4"/>
      <c r="F19" s="4"/>
    </row>
    <row r="20" spans="1:6" x14ac:dyDescent="0.2">
      <c r="A20" s="4"/>
      <c r="B20" s="4"/>
      <c r="C20" s="4"/>
      <c r="D20" s="4"/>
      <c r="E20" s="4"/>
      <c r="F20" s="4"/>
    </row>
    <row r="21" spans="1:6" x14ac:dyDescent="0.2">
      <c r="A21" s="4"/>
      <c r="B21" s="4"/>
      <c r="C21" s="4"/>
      <c r="D21" s="4"/>
      <c r="E21" s="4"/>
      <c r="F21" s="4"/>
    </row>
    <row r="22" spans="1:6" x14ac:dyDescent="0.2">
      <c r="A22" s="4"/>
      <c r="B22" s="4"/>
      <c r="C22" s="4"/>
      <c r="D22" s="4"/>
      <c r="E22" s="4"/>
      <c r="F22" s="4"/>
    </row>
    <row r="24" spans="1:6" x14ac:dyDescent="0.2">
      <c r="A24" s="75" t="s">
        <v>69</v>
      </c>
      <c r="B24" s="39" t="s">
        <v>70</v>
      </c>
      <c r="C24" s="39" t="s">
        <v>71</v>
      </c>
      <c r="D24" s="40" t="s">
        <v>72</v>
      </c>
      <c r="E24" s="6"/>
    </row>
    <row r="25" spans="1:6" ht="15.75" customHeight="1" x14ac:dyDescent="0.2">
      <c r="A25" s="18" t="s">
        <v>83</v>
      </c>
      <c r="B25" s="80">
        <v>905.3</v>
      </c>
      <c r="C25" s="115">
        <v>1868.3</v>
      </c>
      <c r="D25" s="80">
        <v>-963</v>
      </c>
      <c r="E25" s="6"/>
    </row>
    <row r="26" spans="1:6" ht="15" customHeight="1" x14ac:dyDescent="0.2">
      <c r="A26" s="19" t="s">
        <v>82</v>
      </c>
      <c r="B26" s="80">
        <v>1028.2</v>
      </c>
      <c r="C26" s="115">
        <v>2181.4</v>
      </c>
      <c r="D26" s="80">
        <v>-1153.2</v>
      </c>
      <c r="E26" s="6"/>
    </row>
    <row r="27" spans="1:6" ht="14.25" customHeight="1" x14ac:dyDescent="0.2">
      <c r="A27" s="19" t="s">
        <v>81</v>
      </c>
      <c r="B27" s="80">
        <v>1314.8</v>
      </c>
      <c r="C27" s="115">
        <v>2734.9</v>
      </c>
      <c r="D27" s="80">
        <v>-1420.1</v>
      </c>
      <c r="E27" s="6"/>
    </row>
    <row r="28" spans="1:6" ht="14.25" customHeight="1" x14ac:dyDescent="0.2">
      <c r="A28" s="19" t="s">
        <v>80</v>
      </c>
      <c r="B28" s="80">
        <v>1361.2</v>
      </c>
      <c r="C28" s="115">
        <v>2808.3</v>
      </c>
      <c r="D28" s="80">
        <v>-1447.1</v>
      </c>
      <c r="E28" s="6"/>
    </row>
    <row r="29" spans="1:6" ht="13.5" customHeight="1" x14ac:dyDescent="0.2">
      <c r="A29" s="19" t="s">
        <v>79</v>
      </c>
      <c r="B29" s="80">
        <v>1170.2</v>
      </c>
      <c r="C29" s="115">
        <v>2393.6</v>
      </c>
      <c r="D29" s="80">
        <v>-1223.4000000000001</v>
      </c>
      <c r="E29" s="6"/>
    </row>
    <row r="30" spans="1:6" ht="13.5" customHeight="1" x14ac:dyDescent="0.2">
      <c r="A30" s="19" t="s">
        <v>78</v>
      </c>
      <c r="B30" s="80">
        <v>1331.5</v>
      </c>
      <c r="C30" s="115">
        <v>3266.4</v>
      </c>
      <c r="D30" s="80">
        <v>-1934.9</v>
      </c>
      <c r="E30" s="6"/>
    </row>
  </sheetData>
  <mergeCells count="1">
    <mergeCell ref="A2:E2"/>
  </mergeCells>
  <pageMargins left="0.7" right="0.7" top="0.75" bottom="0.75" header="0.3" footer="0.3"/>
  <pageSetup paperSize="9" orientation="portrait" verticalDpi="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25"/>
  <sheetViews>
    <sheetView workbookViewId="0">
      <selection activeCell="O16" sqref="O16"/>
    </sheetView>
  </sheetViews>
  <sheetFormatPr defaultRowHeight="12" x14ac:dyDescent="0.2"/>
  <cols>
    <col min="1" max="1" width="17.85546875" style="3" customWidth="1"/>
    <col min="2" max="2" width="6.28515625" style="3" bestFit="1" customWidth="1"/>
    <col min="3" max="3" width="6.85546875" style="3" bestFit="1" customWidth="1"/>
    <col min="4" max="4" width="7.7109375" style="3" bestFit="1" customWidth="1"/>
    <col min="5" max="5" width="7.5703125" style="3" bestFit="1" customWidth="1"/>
    <col min="6" max="6" width="6.7109375" style="3" bestFit="1" customWidth="1"/>
    <col min="7" max="7" width="7.5703125" style="3" bestFit="1" customWidth="1"/>
    <col min="8" max="8" width="7.85546875" style="3" bestFit="1" customWidth="1"/>
    <col min="9" max="9" width="9.28515625" style="3" bestFit="1" customWidth="1"/>
    <col min="10" max="10" width="7.5703125" style="3" bestFit="1" customWidth="1"/>
    <col min="11" max="11" width="6.7109375" style="3" bestFit="1" customWidth="1"/>
    <col min="12" max="12" width="7.7109375" style="3" customWidth="1"/>
    <col min="13" max="13" width="8.42578125" style="3" bestFit="1" customWidth="1"/>
    <col min="14" max="14" width="6.140625" style="3" bestFit="1" customWidth="1"/>
    <col min="15" max="15" width="6.85546875" style="3" bestFit="1" customWidth="1"/>
    <col min="16" max="17" width="4.42578125" style="3" bestFit="1" customWidth="1"/>
    <col min="18" max="20" width="5.42578125" style="3" bestFit="1" customWidth="1"/>
    <col min="21" max="21" width="4.42578125" style="3" bestFit="1" customWidth="1"/>
    <col min="22" max="25" width="5.42578125" style="3" bestFit="1" customWidth="1"/>
    <col min="26" max="26" width="4.42578125" style="3" bestFit="1" customWidth="1"/>
    <col min="27" max="29" width="5.42578125" style="3" bestFit="1" customWidth="1"/>
    <col min="30" max="30" width="5.42578125" style="3" customWidth="1"/>
    <col min="31" max="31" width="7.42578125" style="3" bestFit="1" customWidth="1"/>
    <col min="32" max="16384" width="9.140625" style="3"/>
  </cols>
  <sheetData>
    <row r="2" spans="1:15" x14ac:dyDescent="0.2">
      <c r="A2" s="139" t="s">
        <v>109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17"/>
      <c r="O2" s="117"/>
    </row>
    <row r="3" spans="1:15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5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5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5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5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5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5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5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5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5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5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5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5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5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32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32" x14ac:dyDescent="0.2">
      <c r="A18" s="5"/>
    </row>
    <row r="19" spans="1:32" x14ac:dyDescent="0.2">
      <c r="A19" s="5"/>
      <c r="AF19" s="6"/>
    </row>
    <row r="20" spans="1:32" x14ac:dyDescent="0.2">
      <c r="A20" s="5"/>
      <c r="AF20" s="6"/>
    </row>
    <row r="21" spans="1:32" x14ac:dyDescent="0.2">
      <c r="A21" s="5"/>
      <c r="AF21" s="6"/>
    </row>
    <row r="22" spans="1:32" x14ac:dyDescent="0.2">
      <c r="A22" s="135"/>
      <c r="B22" s="137">
        <v>2019</v>
      </c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>
        <v>2020</v>
      </c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>
        <v>2021</v>
      </c>
      <c r="AA22" s="138"/>
      <c r="AB22" s="138"/>
      <c r="AC22" s="138"/>
      <c r="AD22" s="138"/>
      <c r="AE22" s="137"/>
      <c r="AF22" s="6"/>
    </row>
    <row r="23" spans="1:32" x14ac:dyDescent="0.2">
      <c r="A23" s="136"/>
      <c r="B23" s="33" t="s">
        <v>13</v>
      </c>
      <c r="C23" s="33" t="s">
        <v>14</v>
      </c>
      <c r="D23" s="33" t="s">
        <v>15</v>
      </c>
      <c r="E23" s="33" t="s">
        <v>16</v>
      </c>
      <c r="F23" s="33" t="s">
        <v>17</v>
      </c>
      <c r="G23" s="33" t="s">
        <v>18</v>
      </c>
      <c r="H23" s="33" t="s">
        <v>19</v>
      </c>
      <c r="I23" s="33" t="s">
        <v>20</v>
      </c>
      <c r="J23" s="33" t="s">
        <v>21</v>
      </c>
      <c r="K23" s="33" t="s">
        <v>22</v>
      </c>
      <c r="L23" s="33" t="s">
        <v>23</v>
      </c>
      <c r="M23" s="33" t="s">
        <v>24</v>
      </c>
      <c r="N23" s="33" t="s">
        <v>13</v>
      </c>
      <c r="O23" s="33" t="s">
        <v>14</v>
      </c>
      <c r="P23" s="33" t="s">
        <v>15</v>
      </c>
      <c r="Q23" s="33" t="s">
        <v>16</v>
      </c>
      <c r="R23" s="33" t="s">
        <v>17</v>
      </c>
      <c r="S23" s="33" t="s">
        <v>25</v>
      </c>
      <c r="T23" s="33" t="s">
        <v>19</v>
      </c>
      <c r="U23" s="33" t="s">
        <v>26</v>
      </c>
      <c r="V23" s="33" t="s">
        <v>21</v>
      </c>
      <c r="W23" s="33" t="s">
        <v>27</v>
      </c>
      <c r="X23" s="33" t="s">
        <v>23</v>
      </c>
      <c r="Y23" s="33" t="s">
        <v>24</v>
      </c>
      <c r="Z23" s="33" t="s">
        <v>13</v>
      </c>
      <c r="AA23" s="34" t="s">
        <v>14</v>
      </c>
      <c r="AB23" s="33" t="s">
        <v>15</v>
      </c>
      <c r="AC23" s="33" t="s">
        <v>16</v>
      </c>
      <c r="AD23" s="85" t="s">
        <v>17</v>
      </c>
      <c r="AE23" s="85" t="s">
        <v>25</v>
      </c>
      <c r="AF23" s="6"/>
    </row>
    <row r="24" spans="1:32" ht="28.5" customHeight="1" x14ac:dyDescent="0.25">
      <c r="A24" s="31" t="s">
        <v>73</v>
      </c>
      <c r="B24" s="20">
        <v>107.04955714362214</v>
      </c>
      <c r="C24" s="20">
        <v>103.05469693630643</v>
      </c>
      <c r="D24" s="20">
        <v>106.5540849399146</v>
      </c>
      <c r="E24" s="20">
        <v>83.804058120513616</v>
      </c>
      <c r="F24" s="20">
        <v>97.663587687631406</v>
      </c>
      <c r="G24" s="20">
        <v>96.047232355670943</v>
      </c>
      <c r="H24" s="20">
        <v>108.87893967295254</v>
      </c>
      <c r="I24" s="20">
        <v>93.476142278451405</v>
      </c>
      <c r="J24" s="20">
        <v>116.03027535062083</v>
      </c>
      <c r="K24" s="20">
        <v>112.37403253245004</v>
      </c>
      <c r="L24" s="20">
        <v>99.332915825323369</v>
      </c>
      <c r="M24" s="16">
        <v>81.894486392152885</v>
      </c>
      <c r="N24" s="22">
        <v>100.54069338788538</v>
      </c>
      <c r="O24" s="22">
        <v>111.77933359663091</v>
      </c>
      <c r="P24" s="22">
        <v>85.694935103741471</v>
      </c>
      <c r="Q24" s="22">
        <v>71.283537880135214</v>
      </c>
      <c r="R24" s="22">
        <v>103.90424682350312</v>
      </c>
      <c r="S24" s="22">
        <v>121.75061963317823</v>
      </c>
      <c r="T24" s="22">
        <v>100.8184202333199</v>
      </c>
      <c r="U24" s="22">
        <v>78.376764810035453</v>
      </c>
      <c r="V24" s="22">
        <v>129.49769232961904</v>
      </c>
      <c r="W24" s="22">
        <v>117.47585360993436</v>
      </c>
      <c r="X24" s="22">
        <v>105.08585699580438</v>
      </c>
      <c r="Y24" s="16">
        <v>83.287463510424814</v>
      </c>
      <c r="Z24" s="30">
        <v>90.924906043100663</v>
      </c>
      <c r="AA24" s="23">
        <v>114.41186008293316</v>
      </c>
      <c r="AB24" s="52">
        <v>114.18675061706691</v>
      </c>
      <c r="AC24" s="23">
        <v>84.198294032010949</v>
      </c>
      <c r="AD24" s="21">
        <v>92.410830860406648</v>
      </c>
      <c r="AE24" s="88">
        <v>112.44894094348292</v>
      </c>
      <c r="AF24" s="6"/>
    </row>
    <row r="25" spans="1:32" ht="40.5" customHeight="1" x14ac:dyDescent="0.25">
      <c r="A25" s="29" t="s">
        <v>74</v>
      </c>
      <c r="B25" s="27">
        <f>IF(220321.7383="","-",234254.08835/220321.7383*100)</f>
        <v>106.32363840150403</v>
      </c>
      <c r="C25" s="15">
        <f>IF(215472.31369="","-",241409.84081/215472.31369*100)</f>
        <v>112.03752197942065</v>
      </c>
      <c r="D25" s="15">
        <f>IF(242121.38159="","-",257232.04683/242121.38159*100)</f>
        <v>106.24094623150131</v>
      </c>
      <c r="E25" s="15">
        <f>IF(199735.58403="","-",215570.89403/199735.58403*100)</f>
        <v>107.92813662968615</v>
      </c>
      <c r="F25" s="15">
        <f>IF(223023.34378="","-",210534.26912/223023.34378*100)</f>
        <v>94.400104290284631</v>
      </c>
      <c r="G25" s="15">
        <f>IF(214123.17565="","-",202212.33865/214123.17565*100)</f>
        <v>94.437390084542201</v>
      </c>
      <c r="H25" s="15">
        <f>IF(218832.76993="","-",220166.65021/218832.76993*100)</f>
        <v>100.6095432052643</v>
      </c>
      <c r="I25" s="15">
        <f>IF(218601.82808="","-",205803.2912/218601.82808*100)</f>
        <v>94.145274542115814</v>
      </c>
      <c r="J25" s="15">
        <f>IF(207304.07378="","-",238794.12546/207304.07378*100)</f>
        <v>115.19027152038439</v>
      </c>
      <c r="K25" s="15">
        <f>IF(258965.48256="","-",268342.58823/258965.48256*100)</f>
        <v>103.62098669571817</v>
      </c>
      <c r="L25" s="15">
        <f>IF(268843.90574="","-",266552.51729/268843.90574*100)</f>
        <v>99.147688156183818</v>
      </c>
      <c r="M25" s="17">
        <f>IF(218827.70429="","-",218291.815/218827.70429*100)</f>
        <v>99.755109028932736</v>
      </c>
      <c r="N25" s="15">
        <f>IF(234254.08835="","-",219472.10441/234254.08835*100)</f>
        <v>93.68976480021378</v>
      </c>
      <c r="O25" s="15">
        <f>IF(241409.84081="","-",245324.45574/241409.84081*100)</f>
        <v>101.62156394157972</v>
      </c>
      <c r="P25" s="15">
        <f>IF(257232.04683="","-",210230.63314/257232.04683*100)</f>
        <v>81.728010071364707</v>
      </c>
      <c r="Q25" s="15">
        <f>IF(215570.89403="","-",149859.83301/215570.89403*100)</f>
        <v>69.517656214361068</v>
      </c>
      <c r="R25" s="15">
        <f>IF(210534.26912="","-",155710.73078/210534.26912*100)</f>
        <v>73.959803043393492</v>
      </c>
      <c r="S25" s="15">
        <f>IF(202212.33865="","-",189578.77956/202212.33865*100)</f>
        <v>93.752330261178145</v>
      </c>
      <c r="T25" s="15">
        <f>IF(220166.65021="","-",191130.33065/220166.65021*100)</f>
        <v>86.811663105059509</v>
      </c>
      <c r="U25" s="15">
        <f>IF(205803.2912="","-",163909.5874/205803.2912*100)</f>
        <v>79.643812518387932</v>
      </c>
      <c r="V25" s="15">
        <f>IF(238794.12546="","-",212259.13319/238794.12546*100)</f>
        <v>88.887920831852767</v>
      </c>
      <c r="W25" s="15">
        <f>IF(268342.58823="","-",249353.22858/268342.58823*100)</f>
        <v>92.923464078044901</v>
      </c>
      <c r="X25" s="15">
        <f>IF(266552.51729="","-",262034.9772/266552.51729*100)</f>
        <v>98.30519698859753</v>
      </c>
      <c r="Y25" s="17">
        <f>IF(218291.815="","-",218242.28602/218291.815*100)</f>
        <v>99.977310656379856</v>
      </c>
      <c r="Z25" s="27">
        <f>IF(219472.10441="","-",198436.59351/219472.10441*100)</f>
        <v>90.415405658705879</v>
      </c>
      <c r="AA25" s="15">
        <f>IF(245324.45574="","-",227034.99772/245324.45574*100)</f>
        <v>92.544788099159774</v>
      </c>
      <c r="AB25" s="53">
        <f>IF(210230.63314="","-",259243.88666/210230.63314*100)</f>
        <v>123.31403981805084</v>
      </c>
      <c r="AC25" s="15">
        <f>IF(149859.83301="","-",218278.92995/149859.83301*100)</f>
        <v>145.65539382086087</v>
      </c>
      <c r="AD25" s="15">
        <f>IF(155710.73078="","-",201713.37276/155710.73078*100)</f>
        <v>129.54365556539327</v>
      </c>
      <c r="AE25" s="87">
        <f>IF(189578.77956="","-",226824.55141/189578.77956*100)</f>
        <v>119.64659332465637</v>
      </c>
      <c r="AF25" s="6"/>
    </row>
  </sheetData>
  <mergeCells count="5">
    <mergeCell ref="A22:A23"/>
    <mergeCell ref="B22:M22"/>
    <mergeCell ref="N22:Y22"/>
    <mergeCell ref="Z22:AE22"/>
    <mergeCell ref="A2:M2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7"/>
  <sheetViews>
    <sheetView workbookViewId="0">
      <selection activeCell="H14" sqref="H14"/>
    </sheetView>
  </sheetViews>
  <sheetFormatPr defaultRowHeight="12" x14ac:dyDescent="0.2"/>
  <cols>
    <col min="1" max="1" width="24.42578125" style="3" customWidth="1"/>
    <col min="2" max="2" width="14.5703125" style="3" customWidth="1"/>
    <col min="3" max="3" width="14.85546875" style="3" customWidth="1"/>
    <col min="4" max="4" width="15" style="3" customWidth="1"/>
    <col min="5" max="5" width="14.7109375" style="3" customWidth="1"/>
    <col min="6" max="6" width="14.140625" style="3" customWidth="1"/>
    <col min="7" max="7" width="15.28515625" style="3" customWidth="1"/>
    <col min="8" max="16384" width="9.140625" style="3"/>
  </cols>
  <sheetData>
    <row r="2" spans="1:13" x14ac:dyDescent="0.2">
      <c r="A2" s="140" t="s">
        <v>108</v>
      </c>
      <c r="B2" s="140"/>
      <c r="C2" s="140"/>
      <c r="D2" s="140"/>
      <c r="E2" s="140"/>
      <c r="F2" s="141"/>
      <c r="G2" s="129"/>
      <c r="H2" s="125"/>
      <c r="I2" s="125"/>
      <c r="J2" s="125"/>
      <c r="K2" s="125"/>
      <c r="L2" s="125"/>
      <c r="M2" s="125"/>
    </row>
    <row r="3" spans="1:13" x14ac:dyDescent="0.2">
      <c r="A3" s="4"/>
      <c r="B3" s="4"/>
      <c r="C3" s="4"/>
      <c r="D3" s="4"/>
      <c r="E3" s="4"/>
      <c r="F3" s="4"/>
      <c r="G3" s="4"/>
    </row>
    <row r="4" spans="1:13" x14ac:dyDescent="0.2">
      <c r="A4" s="4"/>
      <c r="B4" s="4"/>
      <c r="C4" s="4"/>
      <c r="D4" s="4"/>
      <c r="E4" s="4"/>
      <c r="F4" s="4"/>
      <c r="G4" s="4"/>
    </row>
    <row r="5" spans="1:13" x14ac:dyDescent="0.2">
      <c r="A5" s="4"/>
      <c r="B5" s="4"/>
      <c r="C5" s="4"/>
      <c r="D5" s="4"/>
      <c r="E5" s="4"/>
      <c r="F5" s="4"/>
      <c r="G5" s="4"/>
    </row>
    <row r="6" spans="1:13" x14ac:dyDescent="0.2">
      <c r="A6" s="4"/>
      <c r="B6" s="4"/>
      <c r="C6" s="4"/>
      <c r="D6" s="4"/>
      <c r="E6" s="4"/>
      <c r="F6" s="4"/>
      <c r="G6" s="4"/>
    </row>
    <row r="7" spans="1:13" x14ac:dyDescent="0.2">
      <c r="A7" s="4"/>
      <c r="B7" s="4"/>
      <c r="C7" s="4"/>
      <c r="D7" s="4"/>
      <c r="E7" s="4"/>
      <c r="F7" s="4"/>
      <c r="G7" s="4"/>
    </row>
    <row r="8" spans="1:13" x14ac:dyDescent="0.2">
      <c r="A8" s="4"/>
      <c r="B8" s="4"/>
      <c r="C8" s="4"/>
      <c r="D8" s="4"/>
      <c r="E8" s="4"/>
      <c r="F8" s="4"/>
      <c r="G8" s="4"/>
    </row>
    <row r="9" spans="1:13" x14ac:dyDescent="0.2">
      <c r="A9" s="4"/>
      <c r="B9" s="4"/>
      <c r="C9" s="4"/>
      <c r="D9" s="4"/>
      <c r="E9" s="4"/>
      <c r="F9" s="4"/>
      <c r="G9" s="4"/>
    </row>
    <row r="10" spans="1:13" x14ac:dyDescent="0.2">
      <c r="A10" s="4"/>
      <c r="B10" s="4"/>
      <c r="C10" s="4"/>
      <c r="D10" s="4"/>
      <c r="E10" s="4"/>
      <c r="F10" s="4"/>
      <c r="G10" s="4"/>
    </row>
    <row r="11" spans="1:13" x14ac:dyDescent="0.2">
      <c r="A11" s="4"/>
      <c r="B11" s="4"/>
      <c r="C11" s="4"/>
      <c r="D11" s="4"/>
      <c r="E11" s="4"/>
      <c r="F11" s="4"/>
      <c r="G11" s="4"/>
    </row>
    <row r="12" spans="1:13" x14ac:dyDescent="0.2">
      <c r="A12" s="4"/>
      <c r="B12" s="4"/>
      <c r="C12" s="4"/>
      <c r="D12" s="4"/>
      <c r="E12" s="4"/>
      <c r="F12" s="4"/>
      <c r="G12" s="4"/>
    </row>
    <row r="13" spans="1:13" x14ac:dyDescent="0.2">
      <c r="A13" s="4"/>
      <c r="B13" s="4"/>
      <c r="C13" s="4"/>
      <c r="D13" s="4"/>
      <c r="E13" s="4"/>
      <c r="F13" s="4"/>
      <c r="G13" s="4"/>
    </row>
    <row r="14" spans="1:13" x14ac:dyDescent="0.2">
      <c r="A14" s="4"/>
      <c r="B14" s="4"/>
      <c r="C14" s="4"/>
      <c r="D14" s="4"/>
      <c r="E14" s="4"/>
      <c r="F14" s="4"/>
      <c r="G14" s="4"/>
    </row>
    <row r="15" spans="1:13" x14ac:dyDescent="0.2">
      <c r="A15" s="4"/>
      <c r="B15" s="4"/>
      <c r="C15" s="4"/>
      <c r="D15" s="4"/>
      <c r="E15" s="4"/>
      <c r="F15" s="4"/>
      <c r="G15" s="4"/>
    </row>
    <row r="16" spans="1:13" x14ac:dyDescent="0.2">
      <c r="A16" s="4"/>
      <c r="B16" s="4"/>
      <c r="C16" s="4"/>
      <c r="D16" s="4"/>
      <c r="E16" s="4"/>
      <c r="F16" s="4"/>
      <c r="G16" s="4"/>
    </row>
    <row r="17" spans="1:8" x14ac:dyDescent="0.2">
      <c r="A17" s="4"/>
      <c r="B17" s="4"/>
      <c r="C17" s="4"/>
      <c r="D17" s="4"/>
      <c r="E17" s="4"/>
      <c r="F17" s="4"/>
      <c r="G17" s="4"/>
    </row>
    <row r="18" spans="1:8" x14ac:dyDescent="0.2">
      <c r="A18" s="4"/>
      <c r="B18" s="4"/>
      <c r="C18" s="4"/>
      <c r="D18" s="4"/>
      <c r="E18" s="4"/>
      <c r="F18" s="4"/>
      <c r="G18" s="4"/>
    </row>
    <row r="19" spans="1:8" x14ac:dyDescent="0.2">
      <c r="A19" s="4"/>
      <c r="B19" s="4"/>
      <c r="C19" s="4"/>
      <c r="D19" s="4"/>
      <c r="E19" s="4"/>
      <c r="F19" s="4"/>
      <c r="G19" s="4"/>
      <c r="H19" s="6"/>
    </row>
    <row r="20" spans="1:8" x14ac:dyDescent="0.2">
      <c r="A20" s="4"/>
      <c r="B20" s="4"/>
      <c r="C20" s="4"/>
      <c r="D20" s="4"/>
      <c r="E20" s="4"/>
      <c r="F20" s="4"/>
      <c r="G20" s="4"/>
      <c r="H20" s="6"/>
    </row>
    <row r="21" spans="1:8" x14ac:dyDescent="0.2">
      <c r="H21" s="6"/>
    </row>
    <row r="22" spans="1:8" ht="24" x14ac:dyDescent="0.2">
      <c r="A22" s="73" t="s">
        <v>28</v>
      </c>
      <c r="B22" s="44" t="s">
        <v>78</v>
      </c>
      <c r="C22" s="14" t="s">
        <v>79</v>
      </c>
      <c r="D22" s="14" t="s">
        <v>80</v>
      </c>
      <c r="E22" s="14" t="s">
        <v>81</v>
      </c>
      <c r="F22" s="14" t="s">
        <v>82</v>
      </c>
      <c r="G22" s="14" t="s">
        <v>83</v>
      </c>
      <c r="H22" s="6"/>
    </row>
    <row r="23" spans="1:8" x14ac:dyDescent="0.2">
      <c r="A23" s="57" t="s">
        <v>29</v>
      </c>
      <c r="B23" s="78">
        <v>6.1</v>
      </c>
      <c r="C23" s="78">
        <v>9.5</v>
      </c>
      <c r="D23" s="78">
        <v>7.4</v>
      </c>
      <c r="E23" s="78">
        <v>7.8</v>
      </c>
      <c r="F23" s="78">
        <v>6.8</v>
      </c>
      <c r="G23" s="16">
        <v>5.7</v>
      </c>
    </row>
    <row r="24" spans="1:8" x14ac:dyDescent="0.2">
      <c r="A24" s="57" t="s">
        <v>30</v>
      </c>
      <c r="B24" s="78">
        <v>0.7</v>
      </c>
      <c r="C24" s="78">
        <v>4.3</v>
      </c>
      <c r="D24" s="78">
        <v>4.3</v>
      </c>
      <c r="E24" s="78">
        <v>2.9</v>
      </c>
      <c r="F24" s="78">
        <v>1.6</v>
      </c>
      <c r="G24" s="79">
        <v>1.4</v>
      </c>
    </row>
    <row r="25" spans="1:8" x14ac:dyDescent="0.2">
      <c r="A25" s="57" t="s">
        <v>31</v>
      </c>
      <c r="B25" s="78">
        <v>92</v>
      </c>
      <c r="C25" s="78">
        <v>85</v>
      </c>
      <c r="D25" s="78">
        <v>86.6</v>
      </c>
      <c r="E25" s="78">
        <v>87</v>
      </c>
      <c r="F25" s="78">
        <v>88.7</v>
      </c>
      <c r="G25" s="79">
        <v>91.4</v>
      </c>
    </row>
    <row r="26" spans="1:8" x14ac:dyDescent="0.2">
      <c r="A26" s="57" t="s">
        <v>32</v>
      </c>
      <c r="B26" s="22">
        <v>1.1000000000000001</v>
      </c>
      <c r="C26" s="22">
        <v>1.1000000000000001</v>
      </c>
      <c r="D26" s="22">
        <v>1.6</v>
      </c>
      <c r="E26" s="22">
        <v>2.2000000000000002</v>
      </c>
      <c r="F26" s="22">
        <v>2.8</v>
      </c>
      <c r="G26" s="79">
        <v>1.3</v>
      </c>
    </row>
    <row r="27" spans="1:8" x14ac:dyDescent="0.2">
      <c r="A27" s="58" t="s">
        <v>59</v>
      </c>
      <c r="B27" s="15">
        <v>0.1</v>
      </c>
      <c r="C27" s="15">
        <v>0</v>
      </c>
      <c r="D27" s="15">
        <v>0.1</v>
      </c>
      <c r="E27" s="15">
        <v>0.1</v>
      </c>
      <c r="F27" s="15">
        <v>0.1</v>
      </c>
      <c r="G27" s="17">
        <v>0.2</v>
      </c>
    </row>
  </sheetData>
  <mergeCells count="1">
    <mergeCell ref="A2:F2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3"/>
  <sheetViews>
    <sheetView workbookViewId="0">
      <selection activeCell="G13" sqref="G13"/>
    </sheetView>
  </sheetViews>
  <sheetFormatPr defaultRowHeight="12" x14ac:dyDescent="0.2"/>
  <cols>
    <col min="1" max="1" width="26.140625" style="3" customWidth="1"/>
    <col min="2" max="2" width="15.5703125" style="3" customWidth="1"/>
    <col min="3" max="3" width="16" style="3" customWidth="1"/>
    <col min="4" max="4" width="15.7109375" style="3" customWidth="1"/>
    <col min="5" max="5" width="15.28515625" style="3" customWidth="1"/>
    <col min="6" max="6" width="15.140625" style="3" customWidth="1"/>
    <col min="7" max="7" width="15" style="3" customWidth="1"/>
    <col min="8" max="16384" width="9.140625" style="3"/>
  </cols>
  <sheetData>
    <row r="2" spans="1:13" x14ac:dyDescent="0.2">
      <c r="A2" s="142" t="s">
        <v>107</v>
      </c>
      <c r="B2" s="142"/>
      <c r="C2" s="142"/>
      <c r="D2" s="142"/>
      <c r="E2" s="142"/>
      <c r="F2" s="128"/>
      <c r="G2" s="128"/>
      <c r="H2" s="125"/>
      <c r="I2" s="125"/>
      <c r="J2" s="125"/>
      <c r="K2" s="125"/>
      <c r="L2" s="125"/>
      <c r="M2" s="125"/>
    </row>
    <row r="3" spans="1:13" x14ac:dyDescent="0.2">
      <c r="A3" s="4"/>
      <c r="B3" s="4"/>
      <c r="C3" s="4"/>
      <c r="D3" s="4"/>
      <c r="E3" s="4"/>
      <c r="F3" s="4"/>
      <c r="G3" s="4"/>
    </row>
    <row r="4" spans="1:13" x14ac:dyDescent="0.2">
      <c r="A4" s="4"/>
      <c r="B4" s="4"/>
      <c r="C4" s="4"/>
      <c r="D4" s="4"/>
      <c r="E4" s="4"/>
      <c r="F4" s="4"/>
      <c r="G4" s="4"/>
    </row>
    <row r="5" spans="1:13" x14ac:dyDescent="0.2">
      <c r="A5" s="4"/>
      <c r="B5" s="4"/>
      <c r="C5" s="4"/>
      <c r="D5" s="4"/>
      <c r="E5" s="4"/>
      <c r="F5" s="4"/>
      <c r="G5" s="4"/>
    </row>
    <row r="6" spans="1:13" x14ac:dyDescent="0.2">
      <c r="A6" s="4"/>
      <c r="B6" s="4"/>
      <c r="C6" s="4"/>
      <c r="D6" s="4"/>
      <c r="E6" s="4"/>
      <c r="F6" s="4"/>
      <c r="G6" s="4"/>
    </row>
    <row r="7" spans="1:13" x14ac:dyDescent="0.2">
      <c r="A7" s="4"/>
      <c r="B7" s="4"/>
      <c r="C7" s="4"/>
      <c r="D7" s="4"/>
      <c r="E7" s="4"/>
      <c r="F7" s="4"/>
      <c r="G7" s="4"/>
    </row>
    <row r="8" spans="1:13" x14ac:dyDescent="0.2">
      <c r="A8" s="4"/>
      <c r="B8" s="4"/>
      <c r="C8" s="4"/>
      <c r="D8" s="4"/>
      <c r="E8" s="4"/>
      <c r="F8" s="4"/>
      <c r="G8" s="4"/>
    </row>
    <row r="9" spans="1:13" x14ac:dyDescent="0.2">
      <c r="A9" s="4"/>
      <c r="B9" s="4"/>
      <c r="C9" s="4"/>
      <c r="D9" s="4"/>
      <c r="E9" s="4"/>
      <c r="F9" s="4"/>
      <c r="G9" s="4"/>
    </row>
    <row r="10" spans="1:13" x14ac:dyDescent="0.2">
      <c r="A10" s="4"/>
      <c r="B10" s="4"/>
      <c r="C10" s="4"/>
      <c r="D10" s="4"/>
      <c r="E10" s="4"/>
      <c r="F10" s="4"/>
      <c r="G10" s="4"/>
    </row>
    <row r="11" spans="1:13" x14ac:dyDescent="0.2">
      <c r="A11" s="4"/>
      <c r="B11" s="4"/>
      <c r="C11" s="4"/>
      <c r="D11" s="4"/>
      <c r="E11" s="4"/>
      <c r="F11" s="4"/>
      <c r="G11" s="4"/>
    </row>
    <row r="12" spans="1:13" x14ac:dyDescent="0.2">
      <c r="A12" s="4"/>
      <c r="B12" s="4"/>
      <c r="C12" s="4"/>
      <c r="D12" s="4"/>
      <c r="E12" s="4"/>
      <c r="F12" s="4"/>
      <c r="G12" s="4"/>
    </row>
    <row r="13" spans="1:13" x14ac:dyDescent="0.2">
      <c r="A13" s="4"/>
      <c r="B13" s="4"/>
      <c r="C13" s="4"/>
      <c r="D13" s="4"/>
      <c r="E13" s="4"/>
      <c r="F13" s="4"/>
      <c r="G13" s="4"/>
    </row>
    <row r="14" spans="1:13" x14ac:dyDescent="0.2">
      <c r="A14" s="4"/>
      <c r="B14" s="4"/>
      <c r="C14" s="4"/>
      <c r="D14" s="4"/>
      <c r="E14" s="4"/>
      <c r="F14" s="4"/>
      <c r="G14" s="4"/>
    </row>
    <row r="15" spans="1:13" x14ac:dyDescent="0.2">
      <c r="A15" s="4"/>
      <c r="B15" s="4"/>
      <c r="C15" s="4"/>
      <c r="D15" s="4"/>
      <c r="E15" s="4"/>
      <c r="F15" s="4"/>
      <c r="G15" s="4"/>
    </row>
    <row r="16" spans="1:13" x14ac:dyDescent="0.2">
      <c r="A16" s="4"/>
      <c r="B16" s="4"/>
      <c r="C16" s="4"/>
      <c r="D16" s="4"/>
      <c r="E16" s="4"/>
      <c r="F16" s="4"/>
      <c r="G16" s="4"/>
    </row>
    <row r="17" spans="1:8" x14ac:dyDescent="0.2">
      <c r="A17" s="4"/>
      <c r="B17" s="4"/>
      <c r="C17" s="4"/>
      <c r="D17" s="4"/>
      <c r="E17" s="4"/>
      <c r="F17" s="4"/>
      <c r="G17" s="4"/>
    </row>
    <row r="18" spans="1:8" x14ac:dyDescent="0.2">
      <c r="A18" s="5"/>
    </row>
    <row r="19" spans="1:8" x14ac:dyDescent="0.2">
      <c r="A19" s="5"/>
    </row>
    <row r="20" spans="1:8" ht="24" x14ac:dyDescent="0.2">
      <c r="A20" s="35"/>
      <c r="B20" s="13" t="s">
        <v>83</v>
      </c>
      <c r="C20" s="13" t="s">
        <v>82</v>
      </c>
      <c r="D20" s="13" t="s">
        <v>81</v>
      </c>
      <c r="E20" s="14" t="s">
        <v>80</v>
      </c>
      <c r="F20" s="14" t="s">
        <v>79</v>
      </c>
      <c r="G20" s="14" t="s">
        <v>78</v>
      </c>
      <c r="H20" s="6"/>
    </row>
    <row r="21" spans="1:8" ht="15" customHeight="1" x14ac:dyDescent="0.2">
      <c r="A21" s="24" t="s">
        <v>33</v>
      </c>
      <c r="B21" s="78">
        <v>56.9</v>
      </c>
      <c r="C21" s="78">
        <v>57.5</v>
      </c>
      <c r="D21" s="78">
        <v>65.2</v>
      </c>
      <c r="E21" s="78">
        <v>62.7</v>
      </c>
      <c r="F21" s="78">
        <v>63.4</v>
      </c>
      <c r="G21" s="16">
        <v>64.5</v>
      </c>
      <c r="H21" s="8"/>
    </row>
    <row r="22" spans="1:8" ht="14.25" customHeight="1" x14ac:dyDescent="0.2">
      <c r="A22" s="25" t="s">
        <v>34</v>
      </c>
      <c r="B22" s="78">
        <v>20.7</v>
      </c>
      <c r="C22" s="78">
        <v>21.1</v>
      </c>
      <c r="D22" s="78">
        <v>15.9</v>
      </c>
      <c r="E22" s="78">
        <v>14.9</v>
      </c>
      <c r="F22" s="78">
        <v>16.600000000000001</v>
      </c>
      <c r="G22" s="79">
        <v>15.7</v>
      </c>
      <c r="H22" s="8"/>
    </row>
    <row r="23" spans="1:8" ht="15" customHeight="1" x14ac:dyDescent="0.2">
      <c r="A23" s="26" t="s">
        <v>35</v>
      </c>
      <c r="B23" s="27">
        <v>22.4</v>
      </c>
      <c r="C23" s="15">
        <v>21.4</v>
      </c>
      <c r="D23" s="15">
        <v>18.899999999999999</v>
      </c>
      <c r="E23" s="15">
        <v>22.4</v>
      </c>
      <c r="F23" s="15">
        <v>20</v>
      </c>
      <c r="G23" s="17">
        <v>19.8</v>
      </c>
      <c r="H23" s="8"/>
    </row>
  </sheetData>
  <mergeCells count="1">
    <mergeCell ref="A2:E2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5"/>
  <sheetViews>
    <sheetView workbookViewId="0">
      <selection activeCell="A2" sqref="A2:F2"/>
    </sheetView>
  </sheetViews>
  <sheetFormatPr defaultRowHeight="12" x14ac:dyDescent="0.2"/>
  <cols>
    <col min="1" max="1" width="19.7109375" style="3" customWidth="1"/>
    <col min="2" max="2" width="15.28515625" style="3" customWidth="1"/>
    <col min="3" max="3" width="15.5703125" style="3" customWidth="1"/>
    <col min="4" max="4" width="15.42578125" style="3" customWidth="1"/>
    <col min="5" max="5" width="15.7109375" style="3" customWidth="1"/>
    <col min="6" max="7" width="15.5703125" style="3" customWidth="1"/>
    <col min="8" max="16384" width="9.140625" style="3"/>
  </cols>
  <sheetData>
    <row r="2" spans="1:13" x14ac:dyDescent="0.2">
      <c r="A2" s="140" t="s">
        <v>106</v>
      </c>
      <c r="B2" s="140"/>
      <c r="C2" s="140"/>
      <c r="D2" s="140"/>
      <c r="E2" s="140"/>
      <c r="F2" s="140"/>
      <c r="G2" s="127"/>
      <c r="H2" s="127"/>
      <c r="I2" s="127"/>
      <c r="J2" s="125"/>
      <c r="K2" s="125"/>
      <c r="L2" s="125"/>
      <c r="M2" s="125"/>
    </row>
    <row r="3" spans="1:13" x14ac:dyDescent="0.2">
      <c r="A3" s="4"/>
      <c r="B3" s="4"/>
      <c r="C3" s="4"/>
      <c r="D3" s="4"/>
      <c r="E3" s="4"/>
      <c r="F3" s="4"/>
      <c r="G3" s="4"/>
      <c r="H3" s="4"/>
      <c r="I3" s="4"/>
    </row>
    <row r="4" spans="1:13" x14ac:dyDescent="0.2">
      <c r="A4" s="4"/>
      <c r="B4" s="4"/>
      <c r="C4" s="4"/>
      <c r="D4" s="4"/>
      <c r="E4" s="4"/>
      <c r="F4" s="4"/>
      <c r="G4" s="4"/>
      <c r="H4" s="4"/>
      <c r="I4" s="4"/>
    </row>
    <row r="5" spans="1:13" x14ac:dyDescent="0.2">
      <c r="A5" s="4"/>
      <c r="B5" s="4"/>
      <c r="C5" s="4"/>
      <c r="D5" s="4"/>
      <c r="E5" s="4"/>
      <c r="F5" s="4"/>
      <c r="G5" s="4"/>
      <c r="H5" s="4"/>
      <c r="I5" s="4"/>
    </row>
    <row r="6" spans="1:13" x14ac:dyDescent="0.2">
      <c r="A6" s="4"/>
      <c r="B6" s="4"/>
      <c r="C6" s="4"/>
      <c r="D6" s="4"/>
      <c r="E6" s="4"/>
      <c r="F6" s="4"/>
      <c r="G6" s="4"/>
      <c r="H6" s="4"/>
      <c r="I6" s="4"/>
    </row>
    <row r="7" spans="1:13" x14ac:dyDescent="0.2">
      <c r="A7" s="4"/>
      <c r="B7" s="4"/>
      <c r="C7" s="4"/>
      <c r="D7" s="4"/>
      <c r="E7" s="4"/>
      <c r="F7" s="4"/>
      <c r="G7" s="4"/>
      <c r="H7" s="4"/>
      <c r="I7" s="4"/>
    </row>
    <row r="8" spans="1:13" x14ac:dyDescent="0.2">
      <c r="A8" s="4"/>
      <c r="B8" s="4"/>
      <c r="C8" s="4"/>
      <c r="D8" s="4"/>
      <c r="E8" s="4"/>
      <c r="F8" s="4"/>
      <c r="G8" s="4"/>
      <c r="H8" s="4"/>
      <c r="I8" s="4"/>
    </row>
    <row r="9" spans="1:13" x14ac:dyDescent="0.2">
      <c r="A9" s="4"/>
      <c r="B9" s="4"/>
      <c r="C9" s="4"/>
      <c r="D9" s="4"/>
      <c r="E9" s="4"/>
      <c r="F9" s="4"/>
      <c r="G9" s="4"/>
      <c r="H9" s="4"/>
      <c r="I9" s="4"/>
    </row>
    <row r="10" spans="1:13" x14ac:dyDescent="0.2">
      <c r="A10" s="4"/>
      <c r="B10" s="4"/>
      <c r="C10" s="4"/>
      <c r="D10" s="4"/>
      <c r="E10" s="4"/>
      <c r="F10" s="4"/>
      <c r="G10" s="4"/>
      <c r="H10" s="4"/>
      <c r="I10" s="4"/>
    </row>
    <row r="11" spans="1:13" x14ac:dyDescent="0.2">
      <c r="A11" s="4"/>
      <c r="B11" s="4"/>
      <c r="C11" s="4"/>
      <c r="D11" s="4"/>
      <c r="E11" s="4"/>
      <c r="F11" s="4"/>
      <c r="G11" s="4"/>
      <c r="H11" s="4"/>
      <c r="I11" s="4"/>
    </row>
    <row r="12" spans="1:13" x14ac:dyDescent="0.2">
      <c r="A12" s="4"/>
      <c r="B12" s="4"/>
      <c r="C12" s="4"/>
      <c r="D12" s="4"/>
      <c r="E12" s="4"/>
      <c r="F12" s="4"/>
      <c r="G12" s="4"/>
      <c r="H12" s="4"/>
      <c r="I12" s="4"/>
    </row>
    <row r="13" spans="1:13" x14ac:dyDescent="0.2">
      <c r="A13" s="4"/>
      <c r="B13" s="4"/>
      <c r="C13" s="4"/>
      <c r="D13" s="4"/>
      <c r="E13" s="4"/>
      <c r="F13" s="4"/>
      <c r="G13" s="4"/>
      <c r="H13" s="4"/>
      <c r="I13" s="4"/>
    </row>
    <row r="14" spans="1:13" x14ac:dyDescent="0.2">
      <c r="A14" s="4"/>
      <c r="B14" s="4"/>
      <c r="C14" s="4"/>
      <c r="D14" s="4"/>
      <c r="E14" s="4"/>
      <c r="F14" s="4"/>
      <c r="G14" s="4"/>
      <c r="H14" s="4"/>
      <c r="I14" s="4"/>
    </row>
    <row r="15" spans="1:13" x14ac:dyDescent="0.2">
      <c r="A15" s="4"/>
      <c r="B15" s="4"/>
      <c r="C15" s="4"/>
      <c r="D15" s="4"/>
      <c r="E15" s="4"/>
      <c r="F15" s="4"/>
      <c r="G15" s="4"/>
      <c r="H15" s="4"/>
      <c r="I15" s="4"/>
    </row>
    <row r="16" spans="1:13" x14ac:dyDescent="0.2">
      <c r="A16" s="4"/>
      <c r="B16" s="4"/>
      <c r="C16" s="4"/>
      <c r="D16" s="4"/>
      <c r="E16" s="4"/>
      <c r="F16" s="4"/>
      <c r="G16" s="4"/>
      <c r="H16" s="4"/>
      <c r="I16" s="4"/>
    </row>
    <row r="17" spans="1:10" x14ac:dyDescent="0.2">
      <c r="A17" s="4"/>
      <c r="B17" s="4"/>
      <c r="C17" s="4"/>
      <c r="D17" s="4"/>
      <c r="E17" s="4"/>
      <c r="F17" s="4"/>
      <c r="G17" s="4"/>
      <c r="H17" s="4"/>
      <c r="I17" s="4"/>
    </row>
    <row r="18" spans="1:10" x14ac:dyDescent="0.2">
      <c r="A18" s="4"/>
      <c r="B18" s="4"/>
      <c r="C18" s="4"/>
      <c r="D18" s="4"/>
      <c r="E18" s="4"/>
      <c r="F18" s="4"/>
      <c r="G18" s="4"/>
      <c r="H18" s="4"/>
      <c r="I18" s="4"/>
    </row>
    <row r="19" spans="1:10" x14ac:dyDescent="0.2">
      <c r="A19" s="4"/>
      <c r="B19" s="4"/>
      <c r="C19" s="4"/>
      <c r="D19" s="4"/>
      <c r="E19" s="4"/>
      <c r="F19" s="4"/>
      <c r="G19" s="4"/>
      <c r="H19" s="4"/>
      <c r="I19" s="4"/>
    </row>
    <row r="20" spans="1:10" x14ac:dyDescent="0.2">
      <c r="A20" s="4"/>
      <c r="B20" s="4"/>
      <c r="C20" s="4"/>
      <c r="D20" s="4"/>
      <c r="E20" s="4"/>
      <c r="F20" s="4"/>
      <c r="G20" s="4"/>
      <c r="H20" s="4"/>
      <c r="I20" s="4"/>
    </row>
    <row r="21" spans="1:10" x14ac:dyDescent="0.2">
      <c r="A21" s="5"/>
    </row>
    <row r="22" spans="1:10" ht="14.25" customHeight="1" x14ac:dyDescent="0.2">
      <c r="A22" s="5"/>
    </row>
    <row r="23" spans="1:10" ht="48.75" customHeight="1" x14ac:dyDescent="0.2">
      <c r="A23" s="32"/>
      <c r="B23" s="14" t="s">
        <v>84</v>
      </c>
      <c r="C23" s="14" t="s">
        <v>82</v>
      </c>
      <c r="D23" s="14" t="s">
        <v>81</v>
      </c>
      <c r="E23" s="14" t="s">
        <v>85</v>
      </c>
      <c r="F23" s="14" t="s">
        <v>79</v>
      </c>
      <c r="G23" s="14" t="s">
        <v>78</v>
      </c>
      <c r="I23" s="6"/>
      <c r="J23" s="6"/>
    </row>
    <row r="24" spans="1:10" ht="13.5" customHeight="1" x14ac:dyDescent="0.2">
      <c r="A24" s="131" t="s">
        <v>36</v>
      </c>
      <c r="B24" s="118">
        <v>23.773874566536492</v>
      </c>
      <c r="C24" s="118">
        <v>24.38443052335672</v>
      </c>
      <c r="D24" s="118">
        <v>26.34514039399679</v>
      </c>
      <c r="E24" s="118">
        <v>27.950415127956578</v>
      </c>
      <c r="F24" s="118">
        <v>25.13325321361145</v>
      </c>
      <c r="G24" s="119">
        <v>27.998757583935234</v>
      </c>
      <c r="I24" s="92"/>
      <c r="J24" s="6"/>
    </row>
    <row r="25" spans="1:10" ht="14.25" customHeight="1" x14ac:dyDescent="0.2">
      <c r="A25" s="132" t="s">
        <v>37</v>
      </c>
      <c r="B25" s="118">
        <v>6.4694616797287345</v>
      </c>
      <c r="C25" s="118">
        <v>6.9064810097243177</v>
      </c>
      <c r="D25" s="118">
        <v>8.6151322959585031</v>
      </c>
      <c r="E25" s="118">
        <v>9.160723217525879</v>
      </c>
      <c r="F25" s="118">
        <v>8.8504403341887876</v>
      </c>
      <c r="G25" s="120">
        <v>10.111611547637093</v>
      </c>
      <c r="I25" s="92"/>
      <c r="J25" s="6"/>
    </row>
    <row r="26" spans="1:10" ht="12.75" customHeight="1" x14ac:dyDescent="0.2">
      <c r="A26" s="132" t="s">
        <v>92</v>
      </c>
      <c r="B26" s="118">
        <v>10.773772790734276</v>
      </c>
      <c r="C26" s="118">
        <v>11.338539184438821</v>
      </c>
      <c r="D26" s="118">
        <v>8.1724110057205746</v>
      </c>
      <c r="E26" s="118">
        <v>8.4064039231951728</v>
      </c>
      <c r="F26" s="118">
        <v>10.579742003328773</v>
      </c>
      <c r="G26" s="120">
        <v>9.6519390588027854</v>
      </c>
      <c r="I26" s="92"/>
      <c r="J26" s="6"/>
    </row>
    <row r="27" spans="1:10" ht="14.25" customHeight="1" x14ac:dyDescent="0.2">
      <c r="A27" s="132" t="s">
        <v>38</v>
      </c>
      <c r="B27" s="118">
        <v>3.7091377972020245</v>
      </c>
      <c r="C27" s="118">
        <v>4.8481371387124366</v>
      </c>
      <c r="D27" s="118">
        <v>3.8423150688076682</v>
      </c>
      <c r="E27" s="118">
        <v>8.9327299812967862</v>
      </c>
      <c r="F27" s="118">
        <v>7.289897422224902</v>
      </c>
      <c r="G27" s="120">
        <v>8.6231364603910308</v>
      </c>
      <c r="I27" s="92"/>
      <c r="J27" s="6"/>
    </row>
    <row r="28" spans="1:10" ht="12.75" customHeight="1" x14ac:dyDescent="0.2">
      <c r="A28" s="132" t="s">
        <v>39</v>
      </c>
      <c r="B28" s="118">
        <v>10.010221831531144</v>
      </c>
      <c r="C28" s="118">
        <v>9.0147622146328512</v>
      </c>
      <c r="D28" s="118">
        <v>11.208831829102861</v>
      </c>
      <c r="E28" s="118">
        <v>9.9765345873948732</v>
      </c>
      <c r="F28" s="118">
        <v>9.0715248542585911</v>
      </c>
      <c r="G28" s="120">
        <v>7.0775117199424686</v>
      </c>
      <c r="I28" s="92"/>
      <c r="J28" s="6"/>
    </row>
    <row r="29" spans="1:10" ht="13.5" customHeight="1" x14ac:dyDescent="0.2">
      <c r="A29" s="132" t="s">
        <v>40</v>
      </c>
      <c r="B29" s="118">
        <v>3.3598649550661857</v>
      </c>
      <c r="C29" s="118">
        <v>3.2740845610734879</v>
      </c>
      <c r="D29" s="118">
        <v>3.5081966858443185</v>
      </c>
      <c r="E29" s="118">
        <v>3.8312638341394432</v>
      </c>
      <c r="F29" s="118">
        <v>3.9991225037181581</v>
      </c>
      <c r="G29" s="120">
        <v>3.8888161208515548</v>
      </c>
      <c r="I29" s="92"/>
      <c r="J29" s="6"/>
    </row>
    <row r="30" spans="1:10" ht="13.5" customHeight="1" x14ac:dyDescent="0.2">
      <c r="A30" s="132" t="s">
        <v>42</v>
      </c>
      <c r="B30" s="118">
        <v>1.6130866854204999</v>
      </c>
      <c r="C30" s="118">
        <v>1.4634916415005164</v>
      </c>
      <c r="D30" s="118">
        <v>1.5784591410721982</v>
      </c>
      <c r="E30" s="118">
        <v>1.8097061388192031</v>
      </c>
      <c r="F30" s="118">
        <v>3.3524445980298099</v>
      </c>
      <c r="G30" s="120">
        <v>3.1953378005513273</v>
      </c>
      <c r="I30" s="92"/>
      <c r="J30" s="6"/>
    </row>
    <row r="31" spans="1:10" ht="13.5" customHeight="1" x14ac:dyDescent="0.2">
      <c r="A31" s="132" t="s">
        <v>41</v>
      </c>
      <c r="B31" s="118">
        <v>2.5697340701596327</v>
      </c>
      <c r="C31" s="118">
        <v>2.8991751172823754</v>
      </c>
      <c r="D31" s="118">
        <v>2.9377102384110194</v>
      </c>
      <c r="E31" s="118">
        <v>2.7038597222645273</v>
      </c>
      <c r="F31" s="118">
        <v>2.3437733351542649</v>
      </c>
      <c r="G31" s="120">
        <v>2.7783572866958752</v>
      </c>
      <c r="I31" s="92"/>
      <c r="J31" s="6"/>
    </row>
    <row r="32" spans="1:10" ht="13.5" customHeight="1" x14ac:dyDescent="0.2">
      <c r="A32" s="132" t="s">
        <v>43</v>
      </c>
      <c r="B32" s="118">
        <v>6.0231364005528292</v>
      </c>
      <c r="C32" s="118">
        <v>5.5606068726950406</v>
      </c>
      <c r="D32" s="118">
        <v>3.7285161204639974</v>
      </c>
      <c r="E32" s="118">
        <v>3.0711799847789547</v>
      </c>
      <c r="F32" s="118">
        <v>2.786895367398126</v>
      </c>
      <c r="G32" s="120">
        <v>2.3002493484093689</v>
      </c>
      <c r="I32" s="92"/>
      <c r="J32" s="6"/>
    </row>
    <row r="33" spans="1:10" ht="14.25" customHeight="1" x14ac:dyDescent="0.2">
      <c r="A33" s="132" t="s">
        <v>48</v>
      </c>
      <c r="B33" s="118">
        <v>6.5042495600399599</v>
      </c>
      <c r="C33" s="118">
        <v>5.8830564357523905</v>
      </c>
      <c r="D33" s="118">
        <v>3.2543883879133122</v>
      </c>
      <c r="E33" s="118">
        <v>1.9207642465051764</v>
      </c>
      <c r="F33" s="118">
        <v>1.5910005616295826</v>
      </c>
      <c r="G33" s="120">
        <v>1.9475854763235503</v>
      </c>
      <c r="I33" s="92"/>
      <c r="J33" s="6"/>
    </row>
    <row r="34" spans="1:10" ht="13.5" customHeight="1" x14ac:dyDescent="0.2">
      <c r="A34" s="132" t="s">
        <v>44</v>
      </c>
      <c r="B34" s="118">
        <v>0.26321879502806583</v>
      </c>
      <c r="C34" s="118">
        <v>0.32712321278912471</v>
      </c>
      <c r="D34" s="118">
        <v>0.29238227420584578</v>
      </c>
      <c r="E34" s="118">
        <v>0.30815359004600767</v>
      </c>
      <c r="F34" s="118">
        <v>0.73834581359906759</v>
      </c>
      <c r="G34" s="120">
        <v>1.443320454830157</v>
      </c>
      <c r="I34" s="92"/>
      <c r="J34" s="6"/>
    </row>
    <row r="35" spans="1:10" ht="15" customHeight="1" x14ac:dyDescent="0.2">
      <c r="A35" s="132" t="s">
        <v>47</v>
      </c>
      <c r="B35" s="118">
        <v>1.0299371727694571</v>
      </c>
      <c r="C35" s="118">
        <v>1.1164027580551308</v>
      </c>
      <c r="D35" s="118">
        <v>1.4593585110599621</v>
      </c>
      <c r="E35" s="118">
        <v>1.3686558525887722</v>
      </c>
      <c r="F35" s="118">
        <v>1.4738076990946971</v>
      </c>
      <c r="G35" s="120">
        <v>1.4085684357548574</v>
      </c>
      <c r="I35" s="92"/>
      <c r="J35" s="6"/>
    </row>
    <row r="36" spans="1:10" ht="14.25" customHeight="1" x14ac:dyDescent="0.2">
      <c r="A36" s="132" t="s">
        <v>45</v>
      </c>
      <c r="B36" s="118">
        <v>0.41114676796514693</v>
      </c>
      <c r="C36" s="118">
        <v>1.0071054592038231</v>
      </c>
      <c r="D36" s="118">
        <v>1.3352143524334812</v>
      </c>
      <c r="E36" s="118">
        <v>1.4644868453965914</v>
      </c>
      <c r="F36" s="118">
        <v>1.8581973077699394</v>
      </c>
      <c r="G36" s="120">
        <v>1.3973302655349416</v>
      </c>
      <c r="I36" s="92"/>
      <c r="J36" s="6"/>
    </row>
    <row r="37" spans="1:10" ht="14.25" customHeight="1" x14ac:dyDescent="0.2">
      <c r="A37" s="132" t="s">
        <v>93</v>
      </c>
      <c r="B37" s="118">
        <v>2.5211863467309459</v>
      </c>
      <c r="C37" s="118">
        <v>1.6847874869181725</v>
      </c>
      <c r="D37" s="118">
        <v>2.0529877855390901</v>
      </c>
      <c r="E37" s="118">
        <v>1.3169638820433149</v>
      </c>
      <c r="F37" s="118">
        <v>1.5711171284282912</v>
      </c>
      <c r="G37" s="120">
        <v>1.3398842560288626</v>
      </c>
      <c r="I37" s="92"/>
      <c r="J37" s="6"/>
    </row>
    <row r="38" spans="1:10" ht="15" customHeight="1" x14ac:dyDescent="0.2">
      <c r="A38" s="132" t="s">
        <v>46</v>
      </c>
      <c r="B38" s="118">
        <v>3.0334697291255783</v>
      </c>
      <c r="C38" s="118">
        <v>3.5027221523954077</v>
      </c>
      <c r="D38" s="118">
        <v>2.2402315740802838</v>
      </c>
      <c r="E38" s="121">
        <v>1.4781274648166591</v>
      </c>
      <c r="F38" s="121">
        <v>1.5960807378370714</v>
      </c>
      <c r="G38" s="120">
        <v>1.2364368550962779</v>
      </c>
      <c r="I38" s="92"/>
      <c r="J38" s="6"/>
    </row>
    <row r="39" spans="1:10" ht="17.100000000000001" customHeight="1" x14ac:dyDescent="0.2">
      <c r="A39" s="132" t="s">
        <v>94</v>
      </c>
      <c r="B39" s="118">
        <v>1.5149323648302169</v>
      </c>
      <c r="C39" s="118">
        <v>1.1926758549485763</v>
      </c>
      <c r="D39" s="118">
        <v>2.2123816200239084</v>
      </c>
      <c r="E39" s="121">
        <v>2.467055680680001</v>
      </c>
      <c r="F39" s="121">
        <v>3.4460316411561847</v>
      </c>
      <c r="G39" s="120">
        <v>1.2240372575772505</v>
      </c>
      <c r="I39" s="92"/>
      <c r="J39" s="6"/>
    </row>
    <row r="40" spans="1:10" ht="17.100000000000001" customHeight="1" x14ac:dyDescent="0.2">
      <c r="A40" s="132" t="s">
        <v>76</v>
      </c>
      <c r="B40" s="118">
        <v>3.0578861116726658E-2</v>
      </c>
      <c r="C40" s="118">
        <v>4.7155876099301622E-3</v>
      </c>
      <c r="D40" s="118">
        <v>0.70172943971063328</v>
      </c>
      <c r="E40" s="121">
        <v>5.7330529908284833E-3</v>
      </c>
      <c r="F40" s="121">
        <v>0.76584428668620952</v>
      </c>
      <c r="G40" s="120">
        <v>1.2104829025182955</v>
      </c>
      <c r="I40" s="92"/>
      <c r="J40" s="6"/>
    </row>
    <row r="41" spans="1:10" x14ac:dyDescent="0.2">
      <c r="A41" s="132" t="s">
        <v>95</v>
      </c>
      <c r="B41" s="121">
        <v>0.80153202793211076</v>
      </c>
      <c r="C41" s="121">
        <v>0.48086535484398557</v>
      </c>
      <c r="D41" s="121">
        <v>0.64591695000578886</v>
      </c>
      <c r="E41" s="121">
        <v>0.57272262339461777</v>
      </c>
      <c r="F41" s="121">
        <v>0.70668414047546935</v>
      </c>
      <c r="G41" s="120">
        <v>1.0713986080152818</v>
      </c>
      <c r="I41" s="92"/>
      <c r="J41" s="6"/>
    </row>
    <row r="42" spans="1:10" x14ac:dyDescent="0.2">
      <c r="A42" s="133" t="s">
        <v>77</v>
      </c>
      <c r="B42" s="122">
        <v>0.96290415219272862</v>
      </c>
      <c r="C42" s="122">
        <v>1.139109435713515</v>
      </c>
      <c r="D42" s="122">
        <v>1.350868680510743</v>
      </c>
      <c r="E42" s="122">
        <v>0.78209847343595051</v>
      </c>
      <c r="F42" s="122">
        <v>1.7599074144088451</v>
      </c>
      <c r="G42" s="123">
        <v>0.99002353405091836</v>
      </c>
      <c r="I42" s="92"/>
      <c r="J42" s="6"/>
    </row>
    <row r="43" spans="1:10" x14ac:dyDescent="0.2">
      <c r="I43" s="6"/>
      <c r="J43" s="6"/>
    </row>
    <row r="44" spans="1:10" x14ac:dyDescent="0.2">
      <c r="I44" s="6"/>
      <c r="J44" s="6"/>
    </row>
    <row r="45" spans="1:10" x14ac:dyDescent="0.2">
      <c r="I45" s="6"/>
      <c r="J45" s="6"/>
    </row>
  </sheetData>
  <mergeCells count="1">
    <mergeCell ref="A2:F2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3"/>
  <sheetViews>
    <sheetView workbookViewId="0">
      <selection activeCell="I24" sqref="I24"/>
    </sheetView>
  </sheetViews>
  <sheetFormatPr defaultRowHeight="12" x14ac:dyDescent="0.2"/>
  <cols>
    <col min="1" max="1" width="47.140625" style="3" customWidth="1"/>
    <col min="2" max="2" width="13.5703125" style="3" customWidth="1"/>
    <col min="3" max="3" width="10.7109375" style="3" customWidth="1"/>
    <col min="4" max="4" width="13.28515625" style="3" customWidth="1"/>
    <col min="5" max="5" width="11.85546875" style="3" customWidth="1"/>
    <col min="6" max="6" width="8.28515625" style="3" customWidth="1"/>
    <col min="7" max="7" width="8" style="3" customWidth="1"/>
    <col min="8" max="8" width="6" style="3" customWidth="1"/>
    <col min="9" max="16384" width="9.140625" style="3"/>
  </cols>
  <sheetData>
    <row r="2" spans="1:13" x14ac:dyDescent="0.2">
      <c r="A2" s="144" t="s">
        <v>105</v>
      </c>
      <c r="B2" s="144"/>
      <c r="C2" s="144"/>
      <c r="D2" s="144"/>
      <c r="E2" s="144"/>
    </row>
    <row r="3" spans="1:13" x14ac:dyDescent="0.2">
      <c r="A3" s="143"/>
      <c r="B3" s="143"/>
      <c r="C3" s="143"/>
      <c r="D3" s="143"/>
      <c r="E3" s="143"/>
      <c r="F3" s="143"/>
      <c r="G3" s="143"/>
      <c r="H3" s="143"/>
      <c r="I3" s="125"/>
      <c r="J3" s="125"/>
      <c r="K3" s="125"/>
      <c r="L3" s="125"/>
      <c r="M3" s="125"/>
    </row>
    <row r="23" spans="1:2" ht="16.5" customHeight="1" x14ac:dyDescent="0.2">
      <c r="A23" s="73" t="s">
        <v>79</v>
      </c>
      <c r="B23" s="50" t="s">
        <v>49</v>
      </c>
    </row>
    <row r="24" spans="1:2" x14ac:dyDescent="0.2">
      <c r="A24" s="63" t="s">
        <v>50</v>
      </c>
      <c r="B24" s="81">
        <v>27.4</v>
      </c>
    </row>
    <row r="25" spans="1:2" x14ac:dyDescent="0.2">
      <c r="A25" s="64" t="s">
        <v>51</v>
      </c>
      <c r="B25" s="82">
        <v>7.2</v>
      </c>
    </row>
    <row r="26" spans="1:2" x14ac:dyDescent="0.2">
      <c r="A26" s="64" t="s">
        <v>52</v>
      </c>
      <c r="B26" s="82">
        <v>8.6999999999999993</v>
      </c>
    </row>
    <row r="27" spans="1:2" x14ac:dyDescent="0.2">
      <c r="A27" s="64" t="s">
        <v>53</v>
      </c>
      <c r="B27" s="82">
        <v>0.2</v>
      </c>
    </row>
    <row r="28" spans="1:2" x14ac:dyDescent="0.2">
      <c r="A28" s="64" t="s">
        <v>54</v>
      </c>
      <c r="B28" s="82">
        <v>5.2</v>
      </c>
    </row>
    <row r="29" spans="1:2" x14ac:dyDescent="0.2">
      <c r="A29" s="64" t="s">
        <v>55</v>
      </c>
      <c r="B29" s="82">
        <v>5.5</v>
      </c>
    </row>
    <row r="30" spans="1:2" x14ac:dyDescent="0.2">
      <c r="A30" s="64" t="s">
        <v>56</v>
      </c>
      <c r="B30" s="82">
        <v>6.4</v>
      </c>
    </row>
    <row r="31" spans="1:2" x14ac:dyDescent="0.2">
      <c r="A31" s="64" t="s">
        <v>57</v>
      </c>
      <c r="B31" s="82">
        <v>20.399999999999999</v>
      </c>
    </row>
    <row r="32" spans="1:2" x14ac:dyDescent="0.2">
      <c r="A32" s="65" t="s">
        <v>58</v>
      </c>
      <c r="B32" s="83">
        <v>19</v>
      </c>
    </row>
    <row r="33" spans="1:2" ht="15" x14ac:dyDescent="0.2">
      <c r="B33" s="80"/>
    </row>
    <row r="34" spans="1:2" x14ac:dyDescent="0.2">
      <c r="A34" s="73" t="s">
        <v>78</v>
      </c>
      <c r="B34" s="48" t="s">
        <v>49</v>
      </c>
    </row>
    <row r="35" spans="1:2" x14ac:dyDescent="0.2">
      <c r="A35" s="63" t="s">
        <v>50</v>
      </c>
      <c r="B35" s="81">
        <v>17.3</v>
      </c>
    </row>
    <row r="36" spans="1:2" x14ac:dyDescent="0.2">
      <c r="A36" s="64" t="s">
        <v>51</v>
      </c>
      <c r="B36" s="82">
        <v>7.5</v>
      </c>
    </row>
    <row r="37" spans="1:2" x14ac:dyDescent="0.2">
      <c r="A37" s="64" t="s">
        <v>52</v>
      </c>
      <c r="B37" s="82">
        <v>9.6999999999999993</v>
      </c>
    </row>
    <row r="38" spans="1:2" x14ac:dyDescent="0.2">
      <c r="A38" s="64" t="s">
        <v>53</v>
      </c>
      <c r="B38" s="82">
        <v>1</v>
      </c>
    </row>
    <row r="39" spans="1:2" x14ac:dyDescent="0.2">
      <c r="A39" s="64" t="s">
        <v>54</v>
      </c>
      <c r="B39" s="82">
        <v>3.3</v>
      </c>
    </row>
    <row r="40" spans="1:2" x14ac:dyDescent="0.2">
      <c r="A40" s="64" t="s">
        <v>55</v>
      </c>
      <c r="B40" s="82">
        <v>4.9000000000000004</v>
      </c>
    </row>
    <row r="41" spans="1:2" x14ac:dyDescent="0.2">
      <c r="A41" s="64" t="s">
        <v>56</v>
      </c>
      <c r="B41" s="82">
        <v>8.6</v>
      </c>
    </row>
    <row r="42" spans="1:2" x14ac:dyDescent="0.2">
      <c r="A42" s="64" t="s">
        <v>57</v>
      </c>
      <c r="B42" s="82">
        <v>26</v>
      </c>
    </row>
    <row r="43" spans="1:2" x14ac:dyDescent="0.2">
      <c r="A43" s="65" t="s">
        <v>58</v>
      </c>
      <c r="B43" s="83">
        <v>21.7</v>
      </c>
    </row>
  </sheetData>
  <mergeCells count="2">
    <mergeCell ref="A3:H3"/>
    <mergeCell ref="A2:E2"/>
  </mergeCells>
  <pageMargins left="0.7" right="0.7" top="0.75" bottom="0.75" header="0.3" footer="0.3"/>
  <pageSetup orientation="portrait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7"/>
  <sheetViews>
    <sheetView workbookViewId="0">
      <selection activeCell="L11" sqref="L11"/>
    </sheetView>
  </sheetViews>
  <sheetFormatPr defaultRowHeight="12" x14ac:dyDescent="0.2"/>
  <cols>
    <col min="1" max="1" width="9.85546875" style="3" customWidth="1"/>
    <col min="2" max="2" width="9.140625" style="3"/>
    <col min="3" max="3" width="10" style="3" customWidth="1"/>
    <col min="4" max="9" width="9.140625" style="3"/>
    <col min="10" max="10" width="11.7109375" style="3" bestFit="1" customWidth="1"/>
    <col min="11" max="11" width="11" style="3" bestFit="1" customWidth="1"/>
    <col min="12" max="12" width="10.85546875" style="3" bestFit="1" customWidth="1"/>
    <col min="13" max="13" width="11.28515625" style="3" bestFit="1" customWidth="1"/>
    <col min="14" max="16384" width="9.140625" style="3"/>
  </cols>
  <sheetData>
    <row r="2" spans="1:13" x14ac:dyDescent="0.2">
      <c r="A2" s="140" t="s">
        <v>104</v>
      </c>
      <c r="B2" s="140"/>
      <c r="C2" s="140"/>
      <c r="D2" s="140"/>
      <c r="E2" s="140"/>
      <c r="F2" s="141"/>
      <c r="G2" s="141"/>
      <c r="H2" s="141"/>
      <c r="I2" s="141"/>
      <c r="J2" s="141"/>
      <c r="K2" s="125"/>
      <c r="L2" s="125"/>
      <c r="M2" s="125"/>
    </row>
    <row r="3" spans="1:13" x14ac:dyDescent="0.2">
      <c r="A3" s="4"/>
      <c r="B3" s="4"/>
      <c r="C3" s="4"/>
      <c r="D3" s="4"/>
      <c r="E3" s="4"/>
      <c r="F3" s="4"/>
      <c r="G3" s="4"/>
      <c r="H3" s="4"/>
      <c r="I3" s="4"/>
      <c r="J3" s="4"/>
    </row>
    <row r="4" spans="1:13" x14ac:dyDescent="0.2">
      <c r="A4" s="4"/>
      <c r="B4" s="4"/>
      <c r="C4" s="4"/>
      <c r="D4" s="4"/>
      <c r="E4" s="4"/>
      <c r="F4" s="4"/>
      <c r="G4" s="4"/>
      <c r="H4" s="4"/>
      <c r="I4" s="4"/>
      <c r="J4" s="4"/>
    </row>
    <row r="5" spans="1:13" x14ac:dyDescent="0.2">
      <c r="A5" s="4"/>
      <c r="B5" s="4"/>
      <c r="C5" s="4"/>
      <c r="D5" s="4"/>
      <c r="E5" s="4"/>
      <c r="F5" s="4"/>
      <c r="G5" s="4"/>
      <c r="H5" s="4"/>
      <c r="I5" s="4"/>
      <c r="J5" s="4"/>
    </row>
    <row r="6" spans="1:13" x14ac:dyDescent="0.2">
      <c r="A6" s="4"/>
      <c r="B6" s="4"/>
      <c r="C6" s="4"/>
      <c r="D6" s="4"/>
      <c r="E6" s="4"/>
      <c r="F6" s="4"/>
      <c r="G6" s="4"/>
      <c r="H6" s="4"/>
      <c r="I6" s="4"/>
      <c r="J6" s="4"/>
    </row>
    <row r="7" spans="1:13" x14ac:dyDescent="0.2">
      <c r="A7" s="4"/>
      <c r="B7" s="4"/>
      <c r="C7" s="4"/>
      <c r="D7" s="4"/>
      <c r="E7" s="4"/>
      <c r="F7" s="4"/>
      <c r="G7" s="4"/>
      <c r="H7" s="4"/>
      <c r="I7" s="4"/>
      <c r="J7" s="4"/>
    </row>
    <row r="8" spans="1:13" x14ac:dyDescent="0.2">
      <c r="A8" s="4"/>
      <c r="B8" s="4"/>
      <c r="C8" s="4"/>
      <c r="D8" s="4"/>
      <c r="E8" s="4"/>
      <c r="F8" s="4"/>
      <c r="G8" s="4"/>
      <c r="H8" s="4"/>
      <c r="I8" s="4"/>
      <c r="J8" s="4"/>
    </row>
    <row r="9" spans="1:13" x14ac:dyDescent="0.2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3" x14ac:dyDescent="0.2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3" x14ac:dyDescent="0.2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spans="1:13" x14ac:dyDescent="0.2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3" x14ac:dyDescent="0.2">
      <c r="A13" s="4"/>
      <c r="B13" s="4"/>
      <c r="C13" s="4"/>
      <c r="D13" s="4"/>
      <c r="E13" s="4"/>
      <c r="F13" s="4"/>
      <c r="G13" s="4"/>
      <c r="H13" s="4"/>
      <c r="I13" s="4"/>
      <c r="J13" s="4"/>
    </row>
    <row r="14" spans="1:13" x14ac:dyDescent="0.2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3" x14ac:dyDescent="0.2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3" x14ac:dyDescent="0.2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13" x14ac:dyDescent="0.2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3" x14ac:dyDescent="0.2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3" x14ac:dyDescent="0.2">
      <c r="A19" s="4"/>
      <c r="B19" s="4"/>
      <c r="C19" s="4"/>
      <c r="D19" s="4"/>
      <c r="E19" s="4"/>
      <c r="F19" s="4"/>
      <c r="G19" s="4"/>
      <c r="H19" s="4"/>
      <c r="I19" s="4"/>
      <c r="J19" s="4"/>
    </row>
    <row r="21" spans="1:13" x14ac:dyDescent="0.2">
      <c r="A21" s="45" t="s">
        <v>0</v>
      </c>
      <c r="B21" s="45" t="s">
        <v>1</v>
      </c>
      <c r="C21" s="71" t="s">
        <v>2</v>
      </c>
      <c r="D21" s="71" t="s">
        <v>3</v>
      </c>
      <c r="E21" s="71" t="s">
        <v>4</v>
      </c>
      <c r="F21" s="71" t="s">
        <v>5</v>
      </c>
      <c r="G21" s="71" t="s">
        <v>6</v>
      </c>
      <c r="H21" s="71" t="s">
        <v>7</v>
      </c>
      <c r="I21" s="71" t="s">
        <v>8</v>
      </c>
      <c r="J21" s="71" t="s">
        <v>9</v>
      </c>
      <c r="K21" s="71" t="s">
        <v>10</v>
      </c>
      <c r="L21" s="71" t="s">
        <v>11</v>
      </c>
      <c r="M21" s="71" t="s">
        <v>12</v>
      </c>
    </row>
    <row r="22" spans="1:13" x14ac:dyDescent="0.2">
      <c r="A22" s="46">
        <v>2016</v>
      </c>
      <c r="B22" s="70">
        <v>207.3</v>
      </c>
      <c r="C22" s="70">
        <v>287</v>
      </c>
      <c r="D22" s="70">
        <v>366.8</v>
      </c>
      <c r="E22" s="70">
        <v>354.9</v>
      </c>
      <c r="F22" s="70">
        <v>327.7</v>
      </c>
      <c r="G22" s="70">
        <v>324.60000000000002</v>
      </c>
      <c r="H22" s="70">
        <v>314.10000000000002</v>
      </c>
      <c r="I22" s="70">
        <v>351.1</v>
      </c>
      <c r="J22" s="70">
        <v>361.6</v>
      </c>
      <c r="K22" s="70">
        <v>380.2</v>
      </c>
      <c r="L22" s="70">
        <v>353.5</v>
      </c>
      <c r="M22" s="67">
        <v>391.4</v>
      </c>
    </row>
    <row r="23" spans="1:13" x14ac:dyDescent="0.2">
      <c r="A23" s="46">
        <v>2017</v>
      </c>
      <c r="B23" s="70">
        <v>266.8</v>
      </c>
      <c r="C23" s="70">
        <v>332.7</v>
      </c>
      <c r="D23" s="70">
        <v>431.2</v>
      </c>
      <c r="E23" s="70">
        <v>361.5</v>
      </c>
      <c r="F23" s="70">
        <v>400.4</v>
      </c>
      <c r="G23" s="70">
        <v>388.8</v>
      </c>
      <c r="H23" s="70">
        <v>396.9</v>
      </c>
      <c r="I23" s="70">
        <v>429.7</v>
      </c>
      <c r="J23" s="70">
        <v>430.8</v>
      </c>
      <c r="K23" s="70">
        <v>465.9</v>
      </c>
      <c r="L23" s="70">
        <v>455.3</v>
      </c>
      <c r="M23" s="67">
        <v>471.4</v>
      </c>
    </row>
    <row r="24" spans="1:13" x14ac:dyDescent="0.2">
      <c r="A24" s="46">
        <v>2018</v>
      </c>
      <c r="B24" s="70">
        <v>374.3</v>
      </c>
      <c r="C24" s="70">
        <v>427.6</v>
      </c>
      <c r="D24" s="70">
        <v>524.1</v>
      </c>
      <c r="E24" s="70">
        <v>444.6</v>
      </c>
      <c r="F24" s="70">
        <v>505.6</v>
      </c>
      <c r="G24" s="70">
        <v>458.7</v>
      </c>
      <c r="H24" s="70">
        <v>488</v>
      </c>
      <c r="I24" s="70">
        <v>480.7</v>
      </c>
      <c r="J24" s="70">
        <v>474</v>
      </c>
      <c r="K24" s="70">
        <v>540.6</v>
      </c>
      <c r="L24" s="70">
        <v>522.6</v>
      </c>
      <c r="M24" s="67">
        <v>519.29999999999995</v>
      </c>
    </row>
    <row r="25" spans="1:13" x14ac:dyDescent="0.2">
      <c r="A25" s="46">
        <v>2019</v>
      </c>
      <c r="B25" s="70">
        <v>372.6</v>
      </c>
      <c r="C25" s="70">
        <v>459.3</v>
      </c>
      <c r="D25" s="70">
        <v>533.79999999999995</v>
      </c>
      <c r="E25" s="70">
        <v>515.6</v>
      </c>
      <c r="F25" s="70">
        <v>481.6</v>
      </c>
      <c r="G25" s="70">
        <v>445.4</v>
      </c>
      <c r="H25" s="70">
        <v>499.1</v>
      </c>
      <c r="I25" s="70">
        <v>464.3</v>
      </c>
      <c r="J25" s="70">
        <v>501.7</v>
      </c>
      <c r="K25" s="70">
        <v>525.29999999999995</v>
      </c>
      <c r="L25" s="70">
        <v>504.1</v>
      </c>
      <c r="M25" s="67">
        <v>539.70000000000005</v>
      </c>
    </row>
    <row r="26" spans="1:13" x14ac:dyDescent="0.2">
      <c r="A26" s="46">
        <v>2020</v>
      </c>
      <c r="B26" s="70">
        <v>379.8</v>
      </c>
      <c r="C26" s="70">
        <v>484.8</v>
      </c>
      <c r="D26" s="70">
        <v>500.5</v>
      </c>
      <c r="E26" s="70">
        <v>285.60000000000002</v>
      </c>
      <c r="F26" s="70">
        <v>329.4</v>
      </c>
      <c r="G26" s="70">
        <v>413.5</v>
      </c>
      <c r="H26" s="70">
        <v>496.6</v>
      </c>
      <c r="I26" s="70">
        <v>433.6</v>
      </c>
      <c r="J26" s="70">
        <v>508.3</v>
      </c>
      <c r="K26" s="70">
        <v>493.6</v>
      </c>
      <c r="L26" s="70">
        <v>522.9</v>
      </c>
      <c r="M26" s="67">
        <v>567.29999999999995</v>
      </c>
    </row>
    <row r="27" spans="1:13" x14ac:dyDescent="0.2">
      <c r="A27" s="42">
        <v>2021</v>
      </c>
      <c r="B27" s="68">
        <v>399.4</v>
      </c>
      <c r="C27" s="68">
        <v>521.5</v>
      </c>
      <c r="D27" s="68">
        <v>630.20000000000005</v>
      </c>
      <c r="E27" s="68">
        <v>562.20000000000005</v>
      </c>
      <c r="F27" s="68">
        <v>563.4</v>
      </c>
      <c r="G27" s="68">
        <v>589.70000000000005</v>
      </c>
      <c r="H27" s="68"/>
      <c r="I27" s="68"/>
      <c r="J27" s="68"/>
      <c r="K27" s="68"/>
      <c r="L27" s="68"/>
      <c r="M27" s="69"/>
    </row>
  </sheetData>
  <mergeCells count="1">
    <mergeCell ref="A2:J2"/>
  </mergeCells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28"/>
  <sheetViews>
    <sheetView workbookViewId="0">
      <selection activeCell="A2" sqref="A2:L2"/>
    </sheetView>
  </sheetViews>
  <sheetFormatPr defaultRowHeight="12" x14ac:dyDescent="0.2"/>
  <cols>
    <col min="1" max="1" width="17.5703125" style="3" customWidth="1"/>
    <col min="2" max="2" width="6.28515625" style="3" bestFit="1" customWidth="1"/>
    <col min="3" max="3" width="6.85546875" style="3" bestFit="1" customWidth="1"/>
    <col min="4" max="4" width="7.7109375" style="3" bestFit="1" customWidth="1"/>
    <col min="5" max="5" width="7.5703125" style="3" bestFit="1" customWidth="1"/>
    <col min="6" max="6" width="6.7109375" style="3" bestFit="1" customWidth="1"/>
    <col min="7" max="7" width="7.5703125" style="3" bestFit="1" customWidth="1"/>
    <col min="8" max="8" width="7.85546875" style="3" bestFit="1" customWidth="1"/>
    <col min="9" max="9" width="9.28515625" style="3" bestFit="1" customWidth="1"/>
    <col min="10" max="10" width="7.5703125" style="3" bestFit="1" customWidth="1"/>
    <col min="11" max="11" width="6.7109375" style="3" bestFit="1" customWidth="1"/>
    <col min="12" max="12" width="7.5703125" style="3" bestFit="1" customWidth="1"/>
    <col min="13" max="13" width="8.42578125" style="3" bestFit="1" customWidth="1"/>
    <col min="14" max="16" width="5.42578125" style="3" bestFit="1" customWidth="1"/>
    <col min="17" max="17" width="4.42578125" style="3" bestFit="1" customWidth="1"/>
    <col min="18" max="20" width="5.42578125" style="3" bestFit="1" customWidth="1"/>
    <col min="21" max="21" width="4.42578125" style="3" bestFit="1" customWidth="1"/>
    <col min="22" max="22" width="5.42578125" style="3" bestFit="1" customWidth="1"/>
    <col min="23" max="23" width="4.42578125" style="3" bestFit="1" customWidth="1"/>
    <col min="24" max="29" width="5.42578125" style="3" bestFit="1" customWidth="1"/>
    <col min="30" max="30" width="5.42578125" style="3" customWidth="1"/>
    <col min="31" max="31" width="7.42578125" style="3" bestFit="1" customWidth="1"/>
    <col min="32" max="16384" width="9.140625" style="3"/>
  </cols>
  <sheetData>
    <row r="2" spans="1:13" x14ac:dyDescent="0.2">
      <c r="A2" s="139" t="s">
        <v>103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25"/>
    </row>
    <row r="3" spans="1:13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3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3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3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3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3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3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3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3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3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3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3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3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3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3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31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3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31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3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3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31" x14ac:dyDescent="0.2">
      <c r="A23" s="145"/>
      <c r="B23" s="137">
        <v>2019</v>
      </c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>
        <v>2020</v>
      </c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>
        <v>2021</v>
      </c>
      <c r="AA23" s="137"/>
      <c r="AB23" s="138"/>
      <c r="AC23" s="138"/>
      <c r="AD23" s="138"/>
      <c r="AE23" s="137"/>
    </row>
    <row r="24" spans="1:31" x14ac:dyDescent="0.2">
      <c r="A24" s="146"/>
      <c r="B24" s="33" t="s">
        <v>13</v>
      </c>
      <c r="C24" s="33" t="s">
        <v>14</v>
      </c>
      <c r="D24" s="33" t="s">
        <v>15</v>
      </c>
      <c r="E24" s="33" t="s">
        <v>16</v>
      </c>
      <c r="F24" s="33" t="s">
        <v>17</v>
      </c>
      <c r="G24" s="33" t="s">
        <v>18</v>
      </c>
      <c r="H24" s="33" t="s">
        <v>19</v>
      </c>
      <c r="I24" s="33" t="s">
        <v>20</v>
      </c>
      <c r="J24" s="33" t="s">
        <v>21</v>
      </c>
      <c r="K24" s="33" t="s">
        <v>22</v>
      </c>
      <c r="L24" s="33" t="s">
        <v>23</v>
      </c>
      <c r="M24" s="33" t="s">
        <v>24</v>
      </c>
      <c r="N24" s="33" t="s">
        <v>13</v>
      </c>
      <c r="O24" s="33" t="s">
        <v>14</v>
      </c>
      <c r="P24" s="33" t="s">
        <v>15</v>
      </c>
      <c r="Q24" s="33" t="s">
        <v>16</v>
      </c>
      <c r="R24" s="33" t="s">
        <v>17</v>
      </c>
      <c r="S24" s="33" t="s">
        <v>25</v>
      </c>
      <c r="T24" s="33" t="s">
        <v>19</v>
      </c>
      <c r="U24" s="33" t="s">
        <v>26</v>
      </c>
      <c r="V24" s="33" t="s">
        <v>21</v>
      </c>
      <c r="W24" s="33" t="s">
        <v>27</v>
      </c>
      <c r="X24" s="33" t="s">
        <v>23</v>
      </c>
      <c r="Y24" s="33" t="s">
        <v>24</v>
      </c>
      <c r="Z24" s="33" t="s">
        <v>13</v>
      </c>
      <c r="AA24" s="33" t="s">
        <v>14</v>
      </c>
      <c r="AB24" s="34" t="s">
        <v>15</v>
      </c>
      <c r="AC24" s="33" t="s">
        <v>16</v>
      </c>
      <c r="AD24" s="33" t="s">
        <v>17</v>
      </c>
      <c r="AE24" s="33" t="s">
        <v>25</v>
      </c>
    </row>
    <row r="25" spans="1:31" ht="27.75" customHeight="1" x14ac:dyDescent="0.2">
      <c r="A25" s="28" t="s">
        <v>73</v>
      </c>
      <c r="B25" s="59">
        <v>71.738158213015794</v>
      </c>
      <c r="C25" s="20">
        <v>123.27227087030982</v>
      </c>
      <c r="D25" s="20">
        <v>116.24365644398502</v>
      </c>
      <c r="E25" s="20">
        <v>96.580225893758936</v>
      </c>
      <c r="F25" s="20">
        <v>93.408604141465986</v>
      </c>
      <c r="G25" s="20">
        <v>92.490171422142794</v>
      </c>
      <c r="H25" s="20">
        <v>112.04816621722891</v>
      </c>
      <c r="I25" s="20">
        <v>93.020207912369386</v>
      </c>
      <c r="J25" s="20">
        <v>108.06099409813686</v>
      </c>
      <c r="K25" s="20">
        <v>104.71321760096355</v>
      </c>
      <c r="L25" s="20">
        <v>95.961007942682357</v>
      </c>
      <c r="M25" s="16">
        <v>107.05149255623367</v>
      </c>
      <c r="N25" s="20">
        <v>70.382208343865415</v>
      </c>
      <c r="O25" s="20">
        <v>127.63158194440297</v>
      </c>
      <c r="P25" s="20">
        <v>103.24095247310265</v>
      </c>
      <c r="Q25" s="20">
        <v>57.064146061655876</v>
      </c>
      <c r="R25" s="20">
        <v>115.32045479750228</v>
      </c>
      <c r="S25" s="20">
        <v>125.55839051166471</v>
      </c>
      <c r="T25" s="20">
        <v>120.09478099934977</v>
      </c>
      <c r="U25" s="20">
        <v>87.312042792465732</v>
      </c>
      <c r="V25" s="20">
        <v>117.22959939467061</v>
      </c>
      <c r="W25" s="20">
        <v>97.096953437578748</v>
      </c>
      <c r="X25" s="20">
        <v>105.93754706899317</v>
      </c>
      <c r="Y25" s="16">
        <v>108.49423751970338</v>
      </c>
      <c r="Z25" s="21">
        <v>70.407885353173725</v>
      </c>
      <c r="AA25" s="21">
        <v>130.56132614820868</v>
      </c>
      <c r="AB25" s="21">
        <v>120.84190761120013</v>
      </c>
      <c r="AC25" s="76">
        <v>89.211274269850676</v>
      </c>
      <c r="AD25" s="23">
        <v>100.20883198542609</v>
      </c>
      <c r="AE25" s="86">
        <v>104.67518643607909</v>
      </c>
    </row>
    <row r="26" spans="1:31" ht="42" customHeight="1" x14ac:dyDescent="0.2">
      <c r="A26" s="29" t="s">
        <v>74</v>
      </c>
      <c r="B26" s="27">
        <f>IF(374257.25828="","-",372548.49281/374257.25828*100)</f>
        <v>99.543424894989869</v>
      </c>
      <c r="C26" s="15">
        <f>IF(427600.8878="","-",459248.98718/427600.8878*100)</f>
        <v>107.40131750961253</v>
      </c>
      <c r="D26" s="15">
        <f>IF(524151.65323="","-",533847.81488/524151.65323*100)</f>
        <v>101.84987714724333</v>
      </c>
      <c r="E26" s="15">
        <f>IF(444601.83252="","-",515591.42554/444601.83252*100)</f>
        <v>115.96700414337735</v>
      </c>
      <c r="F26" s="15">
        <f>IF(505594.98812="","-",481606.75367/505594.98812*100)</f>
        <v>95.255444572503052</v>
      </c>
      <c r="G26" s="15">
        <f>IF(458682.35918="","-",445438.91205/458682.35918*100)</f>
        <v>97.112719321999705</v>
      </c>
      <c r="H26" s="15">
        <f>IF(488041.26888="","-",499106.13257/488041.26888*100)</f>
        <v>102.26719836939048</v>
      </c>
      <c r="I26" s="15">
        <f>IF(480650.77296="","-",464269.56222/480650.77296*100)</f>
        <v>96.591868428897087</v>
      </c>
      <c r="J26" s="15">
        <f>IF(473973.76404="","-",501694.30423/473973.76404*100)</f>
        <v>105.84853894732886</v>
      </c>
      <c r="K26" s="15">
        <f>IF(540614.13985="","-",525340.24848/540614.13985*100)</f>
        <v>97.174714783775727</v>
      </c>
      <c r="L26" s="15">
        <f>IF(522571.0681="","-",504121.79757/522571.0681*100)</f>
        <v>96.469519333115954</v>
      </c>
      <c r="M26" s="17">
        <f>IF(519317.05816="","-",539669.9086/519317.05816*100)</f>
        <v>103.91915692353963</v>
      </c>
      <c r="N26" s="15">
        <f>IF(372548.49281="","-",379831.59944/372548.49281*100)</f>
        <v>101.95494191241148</v>
      </c>
      <c r="O26" s="15">
        <f>IF(459248.98718="","-",484785.07909/459248.98718*100)</f>
        <v>105.56040244460927</v>
      </c>
      <c r="P26" s="15">
        <f>IF(533847.81488="","-",500496.7331/533847.81488*100)</f>
        <v>93.752698643620619</v>
      </c>
      <c r="Q26" s="15">
        <f>IF(515591.42554="","-",285604.18681/515591.42554*100)</f>
        <v>55.393509795256001</v>
      </c>
      <c r="R26" s="15">
        <f>IF(481606.75367="","-",329360.04715/481606.75367*100)</f>
        <v>68.38775508029515</v>
      </c>
      <c r="S26" s="15">
        <f>IF(445438.91205="","-",413539.17419/445438.91205*100)</f>
        <v>92.838583025180498</v>
      </c>
      <c r="T26" s="15">
        <f>IF(499106.13257="","-",496638.96559/499106.13257*100)</f>
        <v>99.505682896081424</v>
      </c>
      <c r="U26" s="15">
        <f>IF(464269.56222="","-",433625.62616/464269.56222*100)</f>
        <v>93.399537993946922</v>
      </c>
      <c r="V26" s="15">
        <f>IF(501694.30423="","-",508337.58442/501694.30423*100)</f>
        <v>101.32416894790069</v>
      </c>
      <c r="W26" s="15">
        <f>IF(525340.24848="","-",493580.30765/525340.24848*100)</f>
        <v>93.954405564414117</v>
      </c>
      <c r="X26" s="15">
        <f>IF(504121.79757="","-",522886.87074/504121.79757*100)</f>
        <v>103.7223292586142</v>
      </c>
      <c r="Y26" s="17">
        <f>IF(539669.9086="","-",567302.1235/539669.9086*100)</f>
        <v>105.12020671519058</v>
      </c>
      <c r="Z26" s="15">
        <f>IF(379831.59944="","-",399425.42872/379831.59944*100)</f>
        <v>105.15855692598718</v>
      </c>
      <c r="AA26" s="15">
        <f>IF(484785.07909="","-",521495.13671/484785.07909*100)</f>
        <v>107.57243966520365</v>
      </c>
      <c r="AB26" s="15">
        <f>IF(500496.7331="","-",630184.6713/500496.7331*100)</f>
        <v>125.91184509771578</v>
      </c>
      <c r="AC26" s="77">
        <f>IF(285604.18681="","-",562195.77552/285604.18681*100)</f>
        <v>196.84437465687589</v>
      </c>
      <c r="AD26" s="15">
        <f>IF(329360.04715="","-",563369.82012/329360.04715*100)</f>
        <v>171.04983588474693</v>
      </c>
      <c r="AE26" s="87">
        <f>IF(413539.17419="","-",589701.1073/413539.17419*100)</f>
        <v>142.59860833137483</v>
      </c>
    </row>
    <row r="27" spans="1:31" x14ac:dyDescent="0.2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2"/>
      <c r="O27" s="12"/>
      <c r="P27" s="12"/>
      <c r="Q27" s="12"/>
      <c r="R27" s="12"/>
      <c r="S27" s="12"/>
      <c r="T27" s="12"/>
    </row>
    <row r="28" spans="1:31" x14ac:dyDescent="0.2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2"/>
      <c r="O28" s="12"/>
      <c r="P28" s="12"/>
      <c r="Q28" s="12"/>
      <c r="R28" s="12"/>
      <c r="S28" s="12"/>
      <c r="T28" s="12"/>
    </row>
  </sheetData>
  <mergeCells count="5">
    <mergeCell ref="A2:L2"/>
    <mergeCell ref="A23:A24"/>
    <mergeCell ref="B23:M23"/>
    <mergeCell ref="N23:Y23"/>
    <mergeCell ref="Z23:AE2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1"/>
  <sheetViews>
    <sheetView workbookViewId="0">
      <selection activeCell="I27" sqref="I27"/>
    </sheetView>
  </sheetViews>
  <sheetFormatPr defaultRowHeight="12" x14ac:dyDescent="0.2"/>
  <cols>
    <col min="1" max="1" width="24" style="3" customWidth="1"/>
    <col min="2" max="7" width="14.85546875" style="3" bestFit="1" customWidth="1"/>
    <col min="8" max="16384" width="9.140625" style="3"/>
  </cols>
  <sheetData>
    <row r="2" spans="1:13" x14ac:dyDescent="0.2">
      <c r="A2" s="139" t="s">
        <v>102</v>
      </c>
      <c r="B2" s="139"/>
      <c r="C2" s="139"/>
      <c r="D2" s="139"/>
      <c r="E2" s="139"/>
      <c r="F2" s="139"/>
      <c r="G2" s="129"/>
      <c r="H2" s="125"/>
      <c r="I2" s="125"/>
      <c r="J2" s="125"/>
      <c r="K2" s="125"/>
      <c r="L2" s="125"/>
      <c r="M2" s="125"/>
    </row>
    <row r="3" spans="1:13" x14ac:dyDescent="0.2">
      <c r="A3" s="4"/>
      <c r="B3" s="4"/>
      <c r="C3" s="4"/>
      <c r="D3" s="4"/>
      <c r="E3" s="4"/>
      <c r="F3" s="4"/>
      <c r="G3" s="4"/>
    </row>
    <row r="4" spans="1:13" x14ac:dyDescent="0.2">
      <c r="A4" s="4"/>
      <c r="B4" s="4"/>
      <c r="C4" s="4"/>
      <c r="D4" s="4"/>
      <c r="E4" s="4"/>
      <c r="F4" s="4"/>
      <c r="G4" s="4"/>
    </row>
    <row r="5" spans="1:13" x14ac:dyDescent="0.2">
      <c r="A5" s="4"/>
      <c r="B5" s="4"/>
      <c r="C5" s="4"/>
      <c r="D5" s="4"/>
      <c r="E5" s="4"/>
      <c r="F5" s="4"/>
      <c r="G5" s="4"/>
    </row>
    <row r="6" spans="1:13" x14ac:dyDescent="0.2">
      <c r="A6" s="4"/>
      <c r="B6" s="4"/>
      <c r="C6" s="4"/>
      <c r="D6" s="4"/>
      <c r="E6" s="4"/>
      <c r="F6" s="4"/>
      <c r="G6" s="4"/>
    </row>
    <row r="7" spans="1:13" x14ac:dyDescent="0.2">
      <c r="A7" s="4"/>
      <c r="B7" s="4"/>
      <c r="C7" s="4"/>
      <c r="D7" s="4"/>
      <c r="E7" s="4"/>
      <c r="F7" s="4"/>
      <c r="G7" s="4"/>
    </row>
    <row r="8" spans="1:13" x14ac:dyDescent="0.2">
      <c r="A8" s="4"/>
      <c r="B8" s="4"/>
      <c r="C8" s="4"/>
      <c r="D8" s="4"/>
      <c r="E8" s="4"/>
      <c r="F8" s="4"/>
      <c r="G8" s="4"/>
    </row>
    <row r="9" spans="1:13" x14ac:dyDescent="0.2">
      <c r="A9" s="4"/>
      <c r="B9" s="4"/>
      <c r="C9" s="4"/>
      <c r="D9" s="4"/>
      <c r="E9" s="4"/>
      <c r="F9" s="4"/>
      <c r="G9" s="4"/>
    </row>
    <row r="10" spans="1:13" x14ac:dyDescent="0.2">
      <c r="A10" s="4"/>
      <c r="B10" s="4"/>
      <c r="C10" s="4"/>
      <c r="D10" s="4"/>
      <c r="E10" s="4"/>
      <c r="F10" s="4"/>
      <c r="G10" s="4"/>
    </row>
    <row r="11" spans="1:13" x14ac:dyDescent="0.2">
      <c r="A11" s="4"/>
      <c r="B11" s="4"/>
      <c r="C11" s="4"/>
      <c r="D11" s="4"/>
      <c r="E11" s="4"/>
      <c r="F11" s="4"/>
      <c r="G11" s="4"/>
    </row>
    <row r="12" spans="1:13" x14ac:dyDescent="0.2">
      <c r="A12" s="4"/>
      <c r="B12" s="4"/>
      <c r="C12" s="4"/>
      <c r="D12" s="4"/>
      <c r="E12" s="4"/>
      <c r="F12" s="4"/>
      <c r="G12" s="4"/>
    </row>
    <row r="13" spans="1:13" x14ac:dyDescent="0.2">
      <c r="A13" s="4"/>
      <c r="B13" s="4"/>
      <c r="C13" s="4"/>
      <c r="D13" s="4"/>
      <c r="E13" s="4"/>
      <c r="F13" s="4"/>
      <c r="G13" s="4"/>
    </row>
    <row r="14" spans="1:13" x14ac:dyDescent="0.2">
      <c r="A14" s="4"/>
      <c r="B14" s="4"/>
      <c r="C14" s="4"/>
      <c r="D14" s="4"/>
      <c r="E14" s="4"/>
      <c r="F14" s="4"/>
      <c r="G14" s="4"/>
    </row>
    <row r="15" spans="1:13" x14ac:dyDescent="0.2">
      <c r="A15" s="4"/>
      <c r="B15" s="4"/>
      <c r="C15" s="4"/>
      <c r="D15" s="4"/>
      <c r="E15" s="4"/>
      <c r="F15" s="4"/>
      <c r="G15" s="4"/>
    </row>
    <row r="16" spans="1:13" x14ac:dyDescent="0.2">
      <c r="A16" s="4"/>
      <c r="B16" s="4"/>
      <c r="C16" s="4"/>
      <c r="D16" s="4"/>
      <c r="E16" s="4"/>
      <c r="F16" s="4"/>
      <c r="G16" s="4"/>
    </row>
    <row r="17" spans="1:7" x14ac:dyDescent="0.2">
      <c r="A17" s="4"/>
      <c r="B17" s="4"/>
      <c r="C17" s="4"/>
      <c r="D17" s="4"/>
      <c r="E17" s="4"/>
      <c r="F17" s="4"/>
      <c r="G17" s="4"/>
    </row>
    <row r="18" spans="1:7" x14ac:dyDescent="0.2">
      <c r="A18" s="4"/>
      <c r="B18" s="4"/>
      <c r="C18" s="4"/>
      <c r="D18" s="4"/>
      <c r="E18" s="4"/>
      <c r="F18" s="4"/>
      <c r="G18" s="4"/>
    </row>
    <row r="19" spans="1:7" x14ac:dyDescent="0.2">
      <c r="A19" s="4"/>
      <c r="B19" s="4"/>
      <c r="C19" s="4"/>
      <c r="D19" s="4"/>
      <c r="E19" s="4"/>
      <c r="F19" s="4"/>
      <c r="G19" s="4"/>
    </row>
    <row r="20" spans="1:7" ht="13.5" customHeight="1" x14ac:dyDescent="0.2">
      <c r="A20" s="4"/>
      <c r="B20" s="4"/>
      <c r="C20" s="4"/>
      <c r="D20" s="4"/>
      <c r="E20" s="4"/>
      <c r="F20" s="4"/>
      <c r="G20" s="4"/>
    </row>
    <row r="21" spans="1:7" x14ac:dyDescent="0.2">
      <c r="A21" s="2"/>
      <c r="B21" s="2"/>
      <c r="C21" s="2"/>
      <c r="D21" s="2"/>
      <c r="E21" s="2"/>
      <c r="F21" s="2"/>
      <c r="G21" s="2"/>
    </row>
    <row r="22" spans="1:7" x14ac:dyDescent="0.2">
      <c r="A22" s="51"/>
      <c r="B22" s="51"/>
      <c r="C22" s="51"/>
      <c r="D22" s="51"/>
      <c r="E22" s="51"/>
      <c r="F22" s="51"/>
      <c r="G22" s="51"/>
    </row>
    <row r="23" spans="1:7" x14ac:dyDescent="0.2">
      <c r="A23" s="51"/>
      <c r="B23" s="51"/>
      <c r="C23" s="51"/>
      <c r="D23" s="51"/>
      <c r="E23" s="51"/>
      <c r="F23" s="51"/>
      <c r="G23" s="51"/>
    </row>
    <row r="24" spans="1:7" ht="24" x14ac:dyDescent="0.2">
      <c r="A24" s="73" t="s">
        <v>28</v>
      </c>
      <c r="B24" s="14" t="s">
        <v>78</v>
      </c>
      <c r="C24" s="14" t="s">
        <v>79</v>
      </c>
      <c r="D24" s="14" t="s">
        <v>80</v>
      </c>
      <c r="E24" s="14" t="s">
        <v>81</v>
      </c>
      <c r="F24" s="14" t="s">
        <v>82</v>
      </c>
      <c r="G24" s="14" t="s">
        <v>83</v>
      </c>
    </row>
    <row r="25" spans="1:7" x14ac:dyDescent="0.2">
      <c r="A25" s="60" t="s">
        <v>29</v>
      </c>
      <c r="B25" s="89">
        <v>1.9</v>
      </c>
      <c r="C25" s="84">
        <v>1.7</v>
      </c>
      <c r="D25" s="84">
        <v>2.1</v>
      </c>
      <c r="E25" s="89">
        <v>2.7</v>
      </c>
      <c r="F25" s="89">
        <v>2.4</v>
      </c>
      <c r="G25" s="96">
        <v>2.2999999999999998</v>
      </c>
    </row>
    <row r="26" spans="1:7" x14ac:dyDescent="0.2">
      <c r="A26" s="61" t="s">
        <v>30</v>
      </c>
      <c r="B26" s="89">
        <v>4.7</v>
      </c>
      <c r="C26" s="84">
        <v>4</v>
      </c>
      <c r="D26" s="84">
        <v>4.5999999999999996</v>
      </c>
      <c r="E26" s="89">
        <v>5.2</v>
      </c>
      <c r="F26" s="89">
        <v>5.5</v>
      </c>
      <c r="G26" s="97">
        <v>5.6</v>
      </c>
    </row>
    <row r="27" spans="1:7" x14ac:dyDescent="0.2">
      <c r="A27" s="61" t="s">
        <v>31</v>
      </c>
      <c r="B27" s="89">
        <v>86.6</v>
      </c>
      <c r="C27" s="84">
        <v>86.6</v>
      </c>
      <c r="D27" s="84">
        <v>83.8</v>
      </c>
      <c r="E27" s="89">
        <v>83.4</v>
      </c>
      <c r="F27" s="89">
        <v>82.8</v>
      </c>
      <c r="G27" s="97">
        <v>82.5</v>
      </c>
    </row>
    <row r="28" spans="1:7" x14ac:dyDescent="0.2">
      <c r="A28" s="61" t="s">
        <v>32</v>
      </c>
      <c r="B28" s="89">
        <v>2.4</v>
      </c>
      <c r="C28" s="84">
        <v>2.4</v>
      </c>
      <c r="D28" s="84">
        <v>2.6</v>
      </c>
      <c r="E28" s="89">
        <v>2.6</v>
      </c>
      <c r="F28" s="89">
        <v>2.7</v>
      </c>
      <c r="G28" s="97">
        <v>1.8</v>
      </c>
    </row>
    <row r="29" spans="1:7" x14ac:dyDescent="0.2">
      <c r="A29" s="61" t="s">
        <v>59</v>
      </c>
      <c r="B29" s="89">
        <v>0.2</v>
      </c>
      <c r="C29" s="84">
        <v>0.2</v>
      </c>
      <c r="D29" s="84">
        <v>0.2</v>
      </c>
      <c r="E29" s="89">
        <v>0.3</v>
      </c>
      <c r="F29" s="89">
        <v>0.3</v>
      </c>
      <c r="G29" s="97">
        <v>1</v>
      </c>
    </row>
    <row r="30" spans="1:7" x14ac:dyDescent="0.2">
      <c r="A30" s="61" t="s">
        <v>60</v>
      </c>
      <c r="B30" s="90">
        <v>3.6</v>
      </c>
      <c r="C30" s="91">
        <v>4.7</v>
      </c>
      <c r="D30" s="91">
        <v>6</v>
      </c>
      <c r="E30" s="92">
        <v>5.2</v>
      </c>
      <c r="F30" s="92">
        <v>5.7</v>
      </c>
      <c r="G30" s="97">
        <v>6.2</v>
      </c>
    </row>
    <row r="31" spans="1:7" x14ac:dyDescent="0.2">
      <c r="A31" s="62" t="s">
        <v>61</v>
      </c>
      <c r="B31" s="93">
        <v>0.6</v>
      </c>
      <c r="C31" s="94">
        <v>0.4</v>
      </c>
      <c r="D31" s="94">
        <v>0.7</v>
      </c>
      <c r="E31" s="95">
        <v>0.6</v>
      </c>
      <c r="F31" s="95">
        <v>0.6</v>
      </c>
      <c r="G31" s="98">
        <v>0.6</v>
      </c>
    </row>
  </sheetData>
  <mergeCells count="1">
    <mergeCell ref="A2:F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Figura 1</vt:lpstr>
      <vt:lpstr>Figura 2</vt:lpstr>
      <vt:lpstr>Figura 3</vt:lpstr>
      <vt:lpstr>Figura 4</vt:lpstr>
      <vt:lpstr>Figura 5</vt:lpstr>
      <vt:lpstr>Figura 6</vt:lpstr>
      <vt:lpstr>Figura 7</vt:lpstr>
      <vt:lpstr>Figura 8</vt:lpstr>
      <vt:lpstr>Figura 9</vt:lpstr>
      <vt:lpstr>Figura 10</vt:lpstr>
      <vt:lpstr>Figura 11</vt:lpstr>
      <vt:lpstr>Figura 12</vt:lpstr>
      <vt:lpstr>Figura 13</vt:lpstr>
      <vt:lpstr>Figura 14</vt:lpstr>
    </vt:vector>
  </TitlesOfParts>
  <Company>CtrlSoft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Petrusca</dc:creator>
  <cp:lastModifiedBy>CV</cp:lastModifiedBy>
  <dcterms:created xsi:type="dcterms:W3CDTF">2017-02-13T11:50:10Z</dcterms:created>
  <dcterms:modified xsi:type="dcterms:W3CDTF">2021-08-17T07:27:46Z</dcterms:modified>
</cp:coreProperties>
</file>