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informativa\"/>
    </mc:Choice>
  </mc:AlternateContent>
  <xr:revisionPtr revIDLastSave="0" documentId="13_ncr:1_{D1E26DB8-2C18-4E95-BD0C-753CA5DE4E86}" xr6:coauthVersionLast="37" xr6:coauthVersionMax="37" xr10:uidLastSave="{00000000-0000-0000-0000-000000000000}"/>
  <bookViews>
    <workbookView xWindow="0" yWindow="0" windowWidth="20400" windowHeight="7245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6" i="8" l="1"/>
  <c r="AE26" i="8" l="1"/>
  <c r="AE21" i="2"/>
  <c r="AD26" i="8" l="1"/>
  <c r="AD21" i="2" l="1"/>
  <c r="AC26" i="8" l="1"/>
  <c r="AC21" i="2" l="1"/>
  <c r="AB21" i="2" l="1"/>
  <c r="T21" i="2"/>
  <c r="AB26" i="8" l="1"/>
  <c r="AA26" i="8" l="1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AA21" i="2" l="1"/>
  <c r="Z21" i="2"/>
  <c r="Y21" i="2"/>
  <c r="X21" i="2"/>
  <c r="W21" i="2"/>
  <c r="V21" i="2"/>
  <c r="U21" i="2"/>
  <c r="S21" i="2"/>
  <c r="R21" i="2"/>
  <c r="Q21" i="2"/>
  <c r="P21" i="2"/>
  <c r="O21" i="2"/>
  <c r="N21" i="2"/>
  <c r="M26" i="8" l="1"/>
  <c r="L26" i="8"/>
  <c r="K26" i="8"/>
  <c r="J26" i="8"/>
  <c r="I26" i="8"/>
  <c r="H26" i="8"/>
  <c r="G26" i="8"/>
  <c r="F26" i="8"/>
  <c r="E26" i="8"/>
  <c r="D26" i="8"/>
  <c r="C26" i="8"/>
  <c r="B26" i="8"/>
  <c r="M21" i="2" l="1"/>
  <c r="L21" i="2"/>
  <c r="K21" i="2"/>
  <c r="J21" i="2"/>
  <c r="I21" i="2"/>
  <c r="H21" i="2"/>
  <c r="G21" i="2"/>
  <c r="F21" i="2"/>
  <c r="E21" i="2"/>
  <c r="D21" i="2"/>
  <c r="C21" i="2"/>
  <c r="B21" i="2"/>
</calcChain>
</file>

<file path=xl/sharedStrings.xml><?xml version="1.0" encoding="utf-8"?>
<sst xmlns="http://schemas.openxmlformats.org/spreadsheetml/2006/main" count="269" uniqueCount="116">
  <si>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</si>
  <si>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</si>
  <si>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</si>
  <si>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</si>
  <si>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</si>
  <si>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</si>
  <si>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</si>
  <si>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</si>
  <si>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</si>
  <si>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</si>
  <si>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</si>
  <si>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</si>
  <si>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</si>
  <si>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</si>
  <si>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</si>
  <si>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</si>
  <si>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</si>
  <si>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</si>
  <si>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</si>
  <si>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</si>
  <si>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</si>
  <si>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</si>
  <si>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</si>
  <si>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</si>
  <si>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</si>
  <si>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</si>
  <si>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</si>
  <si>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</si>
  <si>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</si>
  <si>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</si>
  <si>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</si>
  <si>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</si>
  <si>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</si>
  <si>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</si>
  <si>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</si>
  <si>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</si>
  <si>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</si>
  <si>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</si>
  <si>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</si>
  <si>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</si>
  <si>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</si>
  <si>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</si>
  <si>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Republica Cehă</t>
  </si>
  <si>
    <t>Belarus</t>
  </si>
  <si>
    <t>Ungaria</t>
  </si>
  <si>
    <t>Spania</t>
  </si>
  <si>
    <t>Bulgaria</t>
  </si>
  <si>
    <t>Olanda</t>
  </si>
  <si>
    <t xml:space="preserve">Regatul Unit </t>
  </si>
  <si>
    <t>%</t>
  </si>
  <si>
    <t>Produse alimentare și animale vii</t>
  </si>
  <si>
    <t>Băuturi și tutun</t>
  </si>
  <si>
    <t>Materiale brute necomestibile</t>
  </si>
  <si>
    <t>Combustibili minerali</t>
  </si>
  <si>
    <t xml:space="preserve">Uleiuri și grăsimi </t>
  </si>
  <si>
    <t>Produse chimice</t>
  </si>
  <si>
    <t xml:space="preserve">Mărfuri manufacturate </t>
  </si>
  <si>
    <t>Mașini și echipamente pentru transport</t>
  </si>
  <si>
    <t>Articole manufacturate diverse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</si>
  <si>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</si>
  <si>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</si>
  <si>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</si>
  <si>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</si>
  <si>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</si>
  <si>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</si>
  <si>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Uleiuri și grăsimi</t>
  </si>
  <si>
    <t xml:space="preserve">Produse chimice 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</si>
  <si>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</si>
  <si>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</si>
  <si>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</si>
  <si>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</si>
  <si>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</si>
  <si>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</si>
  <si>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</si>
  <si>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</si>
  <si>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Structura importurilor, pe secțiuni de mărfuri (%)</t>
    </r>
  </si>
  <si>
    <t>Portugalia</t>
  </si>
  <si>
    <t>Grecia</t>
  </si>
  <si>
    <t>Japonia</t>
  </si>
  <si>
    <r>
      <t xml:space="preserve">Figura 13. </t>
    </r>
    <r>
      <rPr>
        <b/>
        <i/>
        <sz val="9"/>
        <color indexed="8"/>
        <rFont val="Arial"/>
        <family val="2"/>
        <charset val="204"/>
      </rPr>
      <t>Evoluţia lunară a balanţei comerciale, în anii 2016-2021 (milioane dolari SUA)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</si>
  <si>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2019-2021 (%)</t>
    </r>
  </si>
  <si>
    <r>
      <rPr>
        <b/>
        <sz val="9"/>
        <color indexed="8"/>
        <rFont val="Arial"/>
        <family val="2"/>
        <charset val="204"/>
      </rPr>
      <t>Figura 7.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2016-2021 (milioane dolari SUA)</t>
    </r>
  </si>
  <si>
    <r>
      <rPr>
        <b/>
        <sz val="9"/>
        <color theme="1"/>
        <rFont val="Arial"/>
        <family val="2"/>
        <charset val="204"/>
      </rPr>
      <t xml:space="preserve">Figura 6. </t>
    </r>
    <r>
      <rPr>
        <b/>
        <i/>
        <sz val="9"/>
        <color theme="1"/>
        <rFont val="Arial"/>
        <family val="2"/>
        <charset val="204"/>
      </rPr>
      <t>Structura exporturilor, pe secțiuni de mărfuri (%)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</si>
  <si>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în anii 2019-2021 (%)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</si>
  <si>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2016-2021 (milioane dolari SUA)</t>
    </r>
  </si>
  <si>
    <t>Ianuarie - august 2021</t>
  </si>
  <si>
    <t>Ianuarie - august 2020</t>
  </si>
  <si>
    <t>Ianuarie - august 2019</t>
  </si>
  <si>
    <t>Ianuarie - august 2018</t>
  </si>
  <si>
    <t>Ianuarie - august 2017</t>
  </si>
  <si>
    <t>Ianuarie - august 2016</t>
  </si>
  <si>
    <t>Ianuarie - august  2016</t>
  </si>
  <si>
    <t>Ianuarie - august  2017</t>
  </si>
  <si>
    <t>Ianuarie - august  2018</t>
  </si>
  <si>
    <t>Ianuarie - august  2019</t>
  </si>
  <si>
    <t>Ianuarie - august  2020</t>
  </si>
  <si>
    <t>Ianuarie - august  2021</t>
  </si>
  <si>
    <t>Federația Rusă</t>
  </si>
  <si>
    <t>Elveția</t>
  </si>
  <si>
    <t>Franța</t>
  </si>
  <si>
    <t xml:space="preserve"> Ianuarie - august 2016</t>
  </si>
  <si>
    <t xml:space="preserve"> Ianuarie - august 2019</t>
  </si>
  <si>
    <t>Ianuarie - august     2016</t>
  </si>
  <si>
    <t>Ianuarie - august     2017</t>
  </si>
  <si>
    <t>Ianuarie - august     2018</t>
  </si>
  <si>
    <t>Ianuarie - august     2019</t>
  </si>
  <si>
    <t>Ianuarie - august     2020</t>
  </si>
  <si>
    <t>Ianuarie - august     2021</t>
  </si>
  <si>
    <t>S. U. A.</t>
  </si>
  <si>
    <r>
      <rPr>
        <b/>
        <sz val="9"/>
        <color rgb="FF000000"/>
        <rFont val="Arial"/>
        <family val="2"/>
        <charset val="204"/>
      </rPr>
      <t>Figura 14.</t>
    </r>
    <r>
      <rPr>
        <b/>
        <i/>
        <sz val="9"/>
        <color indexed="8"/>
        <rFont val="Arial"/>
        <family val="2"/>
        <charset val="204"/>
      </rPr>
      <t xml:space="preserve"> Tendinţele comerţului internaţional cu mărfuri, în ianuarie-august 2016-2021 (milioane dolari SUA)</t>
    </r>
  </si>
  <si>
    <r>
      <t xml:space="preserve">Figura 11. </t>
    </r>
    <r>
      <rPr>
        <b/>
        <i/>
        <sz val="9"/>
        <color rgb="FF000000"/>
        <rFont val="Arial"/>
        <family val="2"/>
        <charset val="204"/>
      </rPr>
      <t>Structura importurilor, în ianuarie-august 2016-2021, pe principalele ţări de origine a mărfurilor (%)</t>
    </r>
  </si>
  <si>
    <r>
      <t>Figura 10.</t>
    </r>
    <r>
      <rPr>
        <b/>
        <i/>
        <sz val="9"/>
        <color theme="1"/>
        <rFont val="Arial"/>
        <family val="2"/>
        <charset val="204"/>
      </rPr>
      <t xml:space="preserve"> Structura importurilor de mărfuri, în ianuarie-august 2016-2021, pe grupe de ţări (%)</t>
    </r>
  </si>
  <si>
    <r>
      <t xml:space="preserve">Figura 9. </t>
    </r>
    <r>
      <rPr>
        <b/>
        <i/>
        <sz val="9"/>
        <color rgb="FF000000"/>
        <rFont val="Arial"/>
        <family val="2"/>
        <charset val="204"/>
      </rPr>
      <t>Structura importurilor de mărfuri, în ianuarie-august 2016-2021, după modul de transport (%)</t>
    </r>
  </si>
  <si>
    <r>
      <rPr>
        <b/>
        <sz val="9"/>
        <color rgb="FF000000"/>
        <rFont val="Arial"/>
        <family val="2"/>
        <charset val="204"/>
      </rPr>
      <t>Figura 5.</t>
    </r>
    <r>
      <rPr>
        <b/>
        <i/>
        <sz val="9"/>
        <color indexed="8"/>
        <rFont val="Arial"/>
        <family val="2"/>
        <charset val="204"/>
      </rPr>
      <t xml:space="preserve"> Structura exporturilor, în ianuarie-august 2016-2021, pe principalele ţări de destinaţie a mărfurilor (%)</t>
    </r>
  </si>
  <si>
    <r>
      <rPr>
        <b/>
        <sz val="9"/>
        <color rgb="FF000000"/>
        <rFont val="Arial"/>
        <family val="2"/>
        <charset val="204"/>
      </rPr>
      <t>Figura 4.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ianuarie-august 2016-2021, pe grupe de ţări (%)</t>
    </r>
  </si>
  <si>
    <r>
      <rPr>
        <b/>
        <sz val="9"/>
        <color rgb="FF000000"/>
        <rFont val="Arial"/>
        <family val="2"/>
        <charset val="204"/>
      </rPr>
      <t>Figura 3.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ianuarie-august 2016-2021, după modul de transport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</si>
</sst>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##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 Unicode MS"/>
      <family val="2"/>
      <charset val="204"/>
    </font>
    <font>
      <sz val="11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165" fontId="4" fillId="0" borderId="11" xfId="0" applyNumberFormat="1" applyFont="1" applyFill="1" applyBorder="1" applyAlignment="1" applyProtection="1">
      <alignment horizontal="center"/>
    </xf>
    <xf numFmtId="0" fontId="6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38" fontId="4" fillId="0" borderId="12" xfId="0" applyNumberFormat="1" applyFont="1" applyFill="1" applyBorder="1" applyAlignment="1" applyProtection="1">
      <alignment horizontal="left" wrapText="1" indent="1"/>
    </xf>
    <xf numFmtId="38" fontId="4" fillId="0" borderId="13" xfId="0" applyNumberFormat="1" applyFont="1" applyFill="1" applyBorder="1" applyAlignment="1" applyProtection="1">
      <alignment horizontal="left" wrapText="1" indent="1"/>
    </xf>
    <xf numFmtId="38" fontId="4" fillId="0" borderId="8" xfId="0" applyNumberFormat="1" applyFont="1" applyFill="1" applyBorder="1" applyAlignment="1" applyProtection="1">
      <alignment horizontal="left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4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65" fontId="4" fillId="0" borderId="0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horizontal="center"/>
    </xf>
    <xf numFmtId="164" fontId="9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38" fontId="6" fillId="0" borderId="0" xfId="0" applyNumberFormat="1" applyFont="1" applyFill="1" applyAlignment="1" applyProtection="1">
      <alignment horizontal="left" wrapText="1" indent="1"/>
    </xf>
    <xf numFmtId="38" fontId="6" fillId="0" borderId="0" xfId="0" applyNumberFormat="1" applyFont="1" applyFill="1" applyAlignment="1" applyProtection="1">
      <alignment horizontal="left" vertical="top" wrapText="1" indent="1"/>
    </xf>
    <xf numFmtId="165" fontId="4" fillId="0" borderId="10" xfId="0" applyNumberFormat="1" applyFont="1" applyFill="1" applyBorder="1" applyAlignment="1" applyProtection="1">
      <alignment horizontal="center" vertical="top"/>
    </xf>
    <xf numFmtId="165" fontId="4" fillId="0" borderId="2" xfId="0" applyNumberFormat="1" applyFont="1" applyFill="1" applyBorder="1" applyAlignment="1" applyProtection="1">
      <alignment horizontal="center" vertical="top"/>
    </xf>
    <xf numFmtId="165" fontId="4" fillId="0" borderId="11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 applyFill="1" applyBorder="1" applyAlignment="1" applyProtection="1">
      <alignment horizontal="center" vertical="top"/>
    </xf>
    <xf numFmtId="165" fontId="4" fillId="0" borderId="9" xfId="0" applyNumberFormat="1" applyFont="1" applyFill="1" applyBorder="1" applyAlignment="1" applyProtection="1">
      <alignment horizontal="center" vertical="top"/>
    </xf>
    <xf numFmtId="165" fontId="4" fillId="0" borderId="3" xfId="0" applyNumberFormat="1" applyFont="1" applyFill="1" applyBorder="1" applyAlignment="1" applyProtection="1">
      <alignment horizontal="center" vertical="top"/>
    </xf>
    <xf numFmtId="165" fontId="4" fillId="0" borderId="4" xfId="0" applyNumberFormat="1" applyFont="1" applyFill="1" applyBorder="1" applyAlignment="1" applyProtection="1">
      <alignment horizontal="center" vertical="top"/>
    </xf>
    <xf numFmtId="165" fontId="4" fillId="0" borderId="5" xfId="0" applyNumberFormat="1" applyFont="1" applyFill="1" applyBorder="1" applyAlignment="1" applyProtection="1">
      <alignment horizontal="center" vertical="top"/>
    </xf>
    <xf numFmtId="165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5" fontId="4" fillId="0" borderId="0" xfId="0" applyNumberFormat="1" applyFont="1" applyFill="1" applyAlignment="1" applyProtection="1">
      <alignment horizontal="center" vertical="top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4" xfId="0" applyFont="1" applyBorder="1"/>
    <xf numFmtId="166" fontId="4" fillId="0" borderId="0" xfId="0" applyNumberFormat="1" applyFont="1" applyFill="1" applyAlignment="1" applyProtection="1">
      <alignment horizontal="center" vertical="center"/>
    </xf>
    <xf numFmtId="166" fontId="4" fillId="0" borderId="3" xfId="0" applyNumberFormat="1" applyFont="1" applyFill="1" applyBorder="1" applyAlignment="1" applyProtection="1">
      <alignment horizontal="center" vertical="center"/>
    </xf>
    <xf numFmtId="38" fontId="6" fillId="0" borderId="3" xfId="0" applyNumberFormat="1" applyFont="1" applyFill="1" applyBorder="1" applyAlignment="1" applyProtection="1">
      <alignment horizontal="left" vertical="top" wrapText="1" inden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6" xfId="0" applyFont="1" applyBorder="1"/>
    <xf numFmtId="165" fontId="4" fillId="0" borderId="10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11" xfId="0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9" xfId="0" applyNumberFormat="1" applyFont="1" applyFill="1" applyBorder="1" applyAlignment="1" applyProtection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6" fontId="4" fillId="0" borderId="4" xfId="0" applyNumberFormat="1" applyFont="1" applyFill="1" applyBorder="1" applyAlignment="1" applyProtection="1">
      <alignment horizontal="center" vertical="center"/>
    </xf>
    <xf numFmtId="166" fontId="4" fillId="0" borderId="5" xfId="0" applyNumberFormat="1" applyFont="1" applyFill="1" applyBorder="1" applyAlignment="1" applyProtection="1">
      <alignment horizontal="center" vertical="center"/>
    </xf>
    <xf numFmtId="166" fontId="4" fillId="0" borderId="6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>
      <alignment horizontal="center"/>
    </xf>
    <xf numFmtId="38" fontId="6" fillId="0" borderId="2" xfId="0" applyNumberFormat="1" applyFont="1" applyFill="1" applyBorder="1" applyAlignment="1" applyProtection="1">
      <alignment horizontal="left" wrapText="1" indent="1"/>
    </xf>
    <xf numFmtId="38" fontId="6" fillId="0" borderId="0" xfId="0" applyNumberFormat="1" applyFont="1" applyFill="1" applyBorder="1" applyAlignment="1" applyProtection="1">
      <alignment horizontal="left" wrapText="1" indent="1"/>
    </xf>
    <xf numFmtId="38" fontId="6" fillId="0" borderId="3" xfId="0" applyNumberFormat="1" applyFont="1" applyFill="1" applyBorder="1" applyAlignment="1" applyProtection="1">
      <alignment horizontal="left" wrapText="1" indent="1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</cellXfs>
  <cellStyles count="2">
    <cellStyle name="Normal" xfId="0" builtinId="0"/>
    <cellStyle name="Normal 2" xfId="1" xr:uid="{00000000-0005-0000-0000-00000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1'!$B$21:$B$26</c:f>
              <c:numCache>
                <c:formatCode>#\ ##0,0</c:formatCode>
                <c:ptCount val="6"/>
                <c:pt idx="0">
                  <c:v>116.8</c:v>
                </c:pt>
                <c:pt idx="1">
                  <c:v>139.5</c:v>
                </c:pt>
                <c:pt idx="2">
                  <c:v>220.3</c:v>
                </c:pt>
                <c:pt idx="3">
                  <c:v>234.3</c:v>
                </c:pt>
                <c:pt idx="4">
                  <c:v>219.5</c:v>
                </c:pt>
                <c:pt idx="5">
                  <c:v>198.4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1'!$C$21:$C$26</c:f>
              <c:numCache>
                <c:formatCode>#\ ##0,0</c:formatCode>
                <c:ptCount val="6"/>
                <c:pt idx="0">
                  <c:v>138.5</c:v>
                </c:pt>
                <c:pt idx="1">
                  <c:v>176.6</c:v>
                </c:pt>
                <c:pt idx="2">
                  <c:v>215.5</c:v>
                </c:pt>
                <c:pt idx="3">
                  <c:v>241.4</c:v>
                </c:pt>
                <c:pt idx="4">
                  <c:v>245.3</c:v>
                </c:pt>
                <c:pt idx="5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1'!$D$21:$D$26</c:f>
              <c:numCache>
                <c:formatCode>#\ ##0,0</c:formatCode>
                <c:ptCount val="6"/>
                <c:pt idx="0">
                  <c:v>161.30000000000001</c:v>
                </c:pt>
                <c:pt idx="1">
                  <c:v>212.1</c:v>
                </c:pt>
                <c:pt idx="2">
                  <c:v>242.1</c:v>
                </c:pt>
                <c:pt idx="3">
                  <c:v>257.2</c:v>
                </c:pt>
                <c:pt idx="4">
                  <c:v>210.2</c:v>
                </c:pt>
                <c:pt idx="5">
                  <c:v>259.2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1'!$E$21:$E$26</c:f>
              <c:numCache>
                <c:formatCode>#\ ##0,0</c:formatCode>
                <c:ptCount val="6"/>
                <c:pt idx="0">
                  <c:v>178.5</c:v>
                </c:pt>
                <c:pt idx="1">
                  <c:v>154.19999999999999</c:v>
                </c:pt>
                <c:pt idx="2">
                  <c:v>199.7</c:v>
                </c:pt>
                <c:pt idx="3">
                  <c:v>215.6</c:v>
                </c:pt>
                <c:pt idx="4">
                  <c:v>149.80000000000001</c:v>
                </c:pt>
                <c:pt idx="5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1'!$F$21:$F$26</c:f>
              <c:numCache>
                <c:formatCode>#\ ##0,0</c:formatCode>
                <c:ptCount val="6"/>
                <c:pt idx="0">
                  <c:v>153</c:v>
                </c:pt>
                <c:pt idx="1">
                  <c:v>174.7</c:v>
                </c:pt>
                <c:pt idx="2">
                  <c:v>223</c:v>
                </c:pt>
                <c:pt idx="3">
                  <c:v>210.5</c:v>
                </c:pt>
                <c:pt idx="4">
                  <c:v>155.69999999999999</c:v>
                </c:pt>
                <c:pt idx="5">
                  <c:v>201.7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1'!$G$21:$G$26</c:f>
              <c:numCache>
                <c:formatCode>#\ ##0,0</c:formatCode>
                <c:ptCount val="6"/>
                <c:pt idx="0">
                  <c:v>157.4</c:v>
                </c:pt>
                <c:pt idx="1">
                  <c:v>171.1</c:v>
                </c:pt>
                <c:pt idx="2">
                  <c:v>214.1</c:v>
                </c:pt>
                <c:pt idx="3">
                  <c:v>202.2</c:v>
                </c:pt>
                <c:pt idx="4">
                  <c:v>189.6</c:v>
                </c:pt>
                <c:pt idx="5">
                  <c:v>226.8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1'!$H$21:$H$26</c:f>
              <c:numCache>
                <c:formatCode>#\ ##0,0</c:formatCode>
                <c:ptCount val="6"/>
                <c:pt idx="0">
                  <c:v>165.6</c:v>
                </c:pt>
                <c:pt idx="1">
                  <c:v>191.6</c:v>
                </c:pt>
                <c:pt idx="2">
                  <c:v>218.8</c:v>
                </c:pt>
                <c:pt idx="3">
                  <c:v>220.2</c:v>
                </c:pt>
                <c:pt idx="4">
                  <c:v>191.1</c:v>
                </c:pt>
                <c:pt idx="5">
                  <c:v>240.9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1'!$I$21:$I$26</c:f>
              <c:numCache>
                <c:formatCode>#\ ##0,0</c:formatCode>
                <c:ptCount val="6"/>
                <c:pt idx="0">
                  <c:v>168</c:v>
                </c:pt>
                <c:pt idx="1">
                  <c:v>207.9</c:v>
                </c:pt>
                <c:pt idx="2">
                  <c:v>218.6</c:v>
                </c:pt>
                <c:pt idx="3">
                  <c:v>205.8</c:v>
                </c:pt>
                <c:pt idx="4">
                  <c:v>163.9</c:v>
                </c:pt>
                <c:pt idx="5">
                  <c:v>236.3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1'!$J$21:$J$26</c:f>
              <c:numCache>
                <c:formatCode>#\ ##0,0</c:formatCode>
                <c:ptCount val="6"/>
                <c:pt idx="0">
                  <c:v>193.6</c:v>
                </c:pt>
                <c:pt idx="1">
                  <c:v>223.9</c:v>
                </c:pt>
                <c:pt idx="2">
                  <c:v>207.3</c:v>
                </c:pt>
                <c:pt idx="3">
                  <c:v>238.8</c:v>
                </c:pt>
                <c:pt idx="4">
                  <c:v>212.3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1'!$K$21:$K$26</c:f>
              <c:numCache>
                <c:formatCode>#\ ##0,0</c:formatCode>
                <c:ptCount val="6"/>
                <c:pt idx="0">
                  <c:v>200.8</c:v>
                </c:pt>
                <c:pt idx="1">
                  <c:v>268.2</c:v>
                </c:pt>
                <c:pt idx="2">
                  <c:v>259</c:v>
                </c:pt>
                <c:pt idx="3">
                  <c:v>268.3</c:v>
                </c:pt>
                <c:pt idx="4">
                  <c:v>249.4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1'!$L$21:$L$26</c:f>
              <c:numCache>
                <c:formatCode>#\ ##0,0</c:formatCode>
                <c:ptCount val="6"/>
                <c:pt idx="0">
                  <c:v>217.6</c:v>
                </c:pt>
                <c:pt idx="1">
                  <c:v>272.10000000000002</c:v>
                </c:pt>
                <c:pt idx="2">
                  <c:v>268.89999999999998</c:v>
                </c:pt>
                <c:pt idx="3">
                  <c:v>266.60000000000002</c:v>
                </c:pt>
                <c:pt idx="4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1'!$M$21:$M$26</c:f>
              <c:numCache>
                <c:formatCode>#\ ##0,0</c:formatCode>
                <c:ptCount val="6"/>
                <c:pt idx="0">
                  <c:v>193.5</c:v>
                </c:pt>
                <c:pt idx="1">
                  <c:v>233.1</c:v>
                </c:pt>
                <c:pt idx="2">
                  <c:v>218.8</c:v>
                </c:pt>
                <c:pt idx="3">
                  <c:v>218.3</c:v>
                </c:pt>
                <c:pt idx="4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205232"/>
        <c:axId val="182650576"/>
      </c:barChart>
      <c:catAx>
        <c:axId val="5820523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650576"/>
        <c:crosses val="autoZero"/>
        <c:auto val="0"/>
        <c:lblAlgn val="ctr"/>
        <c:lblOffset val="100"/>
        <c:tickLblSkip val="1"/>
        <c:noMultiLvlLbl val="0"/>
      </c:catAx>
      <c:valAx>
        <c:axId val="182650576"/>
        <c:scaling>
          <c:orientation val="minMax"/>
          <c:max val="280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205232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3.3573141486810551E-2"/>
          <c:w val="0.76089625109673775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 - august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General</c:formatCode>
                <c:ptCount val="7"/>
                <c:pt idx="0">
                  <c:v>2.8</c:v>
                </c:pt>
                <c:pt idx="1">
                  <c:v>4.8</c:v>
                </c:pt>
                <c:pt idx="2">
                  <c:v>85.9</c:v>
                </c:pt>
                <c:pt idx="3">
                  <c:v>2.4</c:v>
                </c:pt>
                <c:pt idx="4">
                  <c:v>0.2</c:v>
                </c:pt>
                <c:pt idx="5">
                  <c:v>3.3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 - august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General</c:formatCode>
                <c:ptCount val="7"/>
                <c:pt idx="0">
                  <c:v>1.6</c:v>
                </c:pt>
                <c:pt idx="1">
                  <c:v>5.3</c:v>
                </c:pt>
                <c:pt idx="2">
                  <c:v>86.4</c:v>
                </c:pt>
                <c:pt idx="3">
                  <c:v>2.2999999999999998</c:v>
                </c:pt>
                <c:pt idx="4">
                  <c:v>0.3</c:v>
                </c:pt>
                <c:pt idx="5">
                  <c:v>3.6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 - august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General</c:formatCode>
                <c:ptCount val="7"/>
                <c:pt idx="0">
                  <c:v>2.1</c:v>
                </c:pt>
                <c:pt idx="1">
                  <c:v>4.8</c:v>
                </c:pt>
                <c:pt idx="2">
                  <c:v>84.7</c:v>
                </c:pt>
                <c:pt idx="3">
                  <c:v>2.6</c:v>
                </c:pt>
                <c:pt idx="4">
                  <c:v>0.2</c:v>
                </c:pt>
                <c:pt idx="5">
                  <c:v>4.9000000000000004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 - august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0,0</c:formatCode>
                <c:ptCount val="7"/>
                <c:pt idx="0">
                  <c:v>3</c:v>
                </c:pt>
                <c:pt idx="1">
                  <c:v>5.6</c:v>
                </c:pt>
                <c:pt idx="2">
                  <c:v>83.5</c:v>
                </c:pt>
                <c:pt idx="3">
                  <c:v>2.6</c:v>
                </c:pt>
                <c:pt idx="4">
                  <c:v>0.2</c:v>
                </c:pt>
                <c:pt idx="5">
                  <c:v>4.5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 - august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General</c:formatCode>
                <c:ptCount val="7"/>
                <c:pt idx="0">
                  <c:v>2.6</c:v>
                </c:pt>
                <c:pt idx="1">
                  <c:v>5.7</c:v>
                </c:pt>
                <c:pt idx="2">
                  <c:v>83.5</c:v>
                </c:pt>
                <c:pt idx="3">
                  <c:v>2.6</c:v>
                </c:pt>
                <c:pt idx="4">
                  <c:v>0.3</c:v>
                </c:pt>
                <c:pt idx="5">
                  <c:v>4.7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 - august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0,0</c:formatCode>
                <c:ptCount val="7"/>
                <c:pt idx="0">
                  <c:v>2.4</c:v>
                </c:pt>
                <c:pt idx="1">
                  <c:v>5.7</c:v>
                </c:pt>
                <c:pt idx="2">
                  <c:v>83.5</c:v>
                </c:pt>
                <c:pt idx="3">
                  <c:v>1.8</c:v>
                </c:pt>
                <c:pt idx="4">
                  <c:v>1</c:v>
                </c:pt>
                <c:pt idx="5">
                  <c:v>5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5830160"/>
        <c:axId val="185830720"/>
      </c:barChart>
      <c:catAx>
        <c:axId val="18583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830720"/>
        <c:crossesAt val="0"/>
        <c:auto val="1"/>
        <c:lblAlgn val="ctr"/>
        <c:lblOffset val="100"/>
        <c:noMultiLvlLbl val="0"/>
      </c:catAx>
      <c:valAx>
        <c:axId val="18583072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830160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82116219641409"/>
          <c:y val="0.88493539593724413"/>
          <c:w val="0.84362058328366329"/>
          <c:h val="0.1134462533019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august     2016</c:v>
                </c:pt>
                <c:pt idx="1">
                  <c:v>Ianuarie - august     2017</c:v>
                </c:pt>
                <c:pt idx="2">
                  <c:v>Ianuarie - august     2018</c:v>
                </c:pt>
                <c:pt idx="3">
                  <c:v>Ianuarie - august     2019</c:v>
                </c:pt>
                <c:pt idx="4">
                  <c:v>Ianuarie - august     2020</c:v>
                </c:pt>
                <c:pt idx="5">
                  <c:v>Ianuarie - august     2021</c:v>
                </c:pt>
              </c:strCache>
            </c:strRef>
          </c:cat>
          <c:val>
            <c:numRef>
              <c:f>'Figura 10'!$B$23:$G$23</c:f>
              <c:numCache>
                <c:formatCode>#\ ##0,0</c:formatCode>
                <c:ptCount val="6"/>
                <c:pt idx="0">
                  <c:v>48.2</c:v>
                </c:pt>
                <c:pt idx="1">
                  <c:v>48.5</c:v>
                </c:pt>
                <c:pt idx="2">
                  <c:v>49.5</c:v>
                </c:pt>
                <c:pt idx="3">
                  <c:v>49</c:v>
                </c:pt>
                <c:pt idx="4">
                  <c:v>45.8</c:v>
                </c:pt>
                <c:pt idx="5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august     2016</c:v>
                </c:pt>
                <c:pt idx="1">
                  <c:v>Ianuarie - august     2017</c:v>
                </c:pt>
                <c:pt idx="2">
                  <c:v>Ianuarie - august     2018</c:v>
                </c:pt>
                <c:pt idx="3">
                  <c:v>Ianuarie - august     2019</c:v>
                </c:pt>
                <c:pt idx="4">
                  <c:v>Ianuarie - august     2020</c:v>
                </c:pt>
                <c:pt idx="5">
                  <c:v>Ianuarie - august     2021</c:v>
                </c:pt>
              </c:strCache>
            </c:strRef>
          </c:cat>
          <c:val>
            <c:numRef>
              <c:f>'Figura 10'!$B$24:$G$24</c:f>
              <c:numCache>
                <c:formatCode>#\ ##0,0</c:formatCode>
                <c:ptCount val="6"/>
                <c:pt idx="0">
                  <c:v>25</c:v>
                </c:pt>
                <c:pt idx="1">
                  <c:v>24.7</c:v>
                </c:pt>
                <c:pt idx="2">
                  <c:v>24</c:v>
                </c:pt>
                <c:pt idx="3">
                  <c:v>24.4</c:v>
                </c:pt>
                <c:pt idx="4">
                  <c:v>25.3</c:v>
                </c:pt>
                <c:pt idx="5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august     2016</c:v>
                </c:pt>
                <c:pt idx="1">
                  <c:v>Ianuarie - august     2017</c:v>
                </c:pt>
                <c:pt idx="2">
                  <c:v>Ianuarie - august     2018</c:v>
                </c:pt>
                <c:pt idx="3">
                  <c:v>Ianuarie - august     2019</c:v>
                </c:pt>
                <c:pt idx="4">
                  <c:v>Ianuarie - august     2020</c:v>
                </c:pt>
                <c:pt idx="5">
                  <c:v>Ianuarie - august     2021</c:v>
                </c:pt>
              </c:strCache>
            </c:strRef>
          </c:cat>
          <c:val>
            <c:numRef>
              <c:f>'Figura 10'!$B$25:$G$25</c:f>
              <c:numCache>
                <c:formatCode>#\ ##0,0</c:formatCode>
                <c:ptCount val="6"/>
                <c:pt idx="0">
                  <c:v>26.8</c:v>
                </c:pt>
                <c:pt idx="1">
                  <c:v>26.8</c:v>
                </c:pt>
                <c:pt idx="2">
                  <c:v>26.5</c:v>
                </c:pt>
                <c:pt idx="3">
                  <c:v>26.6</c:v>
                </c:pt>
                <c:pt idx="4">
                  <c:v>28.9</c:v>
                </c:pt>
                <c:pt idx="5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809296"/>
        <c:axId val="185809856"/>
      </c:barChart>
      <c:catAx>
        <c:axId val="18580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809856"/>
        <c:crosses val="autoZero"/>
        <c:auto val="0"/>
        <c:lblAlgn val="ctr"/>
        <c:lblOffset val="100"/>
        <c:noMultiLvlLbl val="0"/>
      </c:catAx>
      <c:valAx>
        <c:axId val="185809856"/>
        <c:scaling>
          <c:orientation val="minMax"/>
          <c:max val="10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809296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91097538763219799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1068898658274244"/>
          <c:h val="0.56762538016081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 Ianuarie - august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 U. 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11'!$B$25:$B$43</c:f>
              <c:numCache>
                <c:formatCode>#\ ##0,0</c:formatCode>
                <c:ptCount val="19"/>
                <c:pt idx="0">
                  <c:v>13.661202338867612</c:v>
                </c:pt>
                <c:pt idx="1">
                  <c:v>12.776560192536794</c:v>
                </c:pt>
                <c:pt idx="2">
                  <c:v>9.4711356449349147</c:v>
                </c:pt>
                <c:pt idx="3">
                  <c:v>9.495530984385729</c:v>
                </c:pt>
                <c:pt idx="4">
                  <c:v>8.0324946084151634</c:v>
                </c:pt>
                <c:pt idx="5">
                  <c:v>6.9820184194442625</c:v>
                </c:pt>
                <c:pt idx="6">
                  <c:v>7.3426636967427292</c:v>
                </c:pt>
                <c:pt idx="7">
                  <c:v>3.190360425564613</c:v>
                </c:pt>
                <c:pt idx="8">
                  <c:v>2.4614392524826028</c:v>
                </c:pt>
                <c:pt idx="9">
                  <c:v>2.4794718238837348</c:v>
                </c:pt>
                <c:pt idx="10">
                  <c:v>2.0624189617255784</c:v>
                </c:pt>
                <c:pt idx="11">
                  <c:v>1.3574215250780455</c:v>
                </c:pt>
                <c:pt idx="12">
                  <c:v>1.4537488077313934</c:v>
                </c:pt>
                <c:pt idx="13">
                  <c:v>1.9645528940327364</c:v>
                </c:pt>
                <c:pt idx="14">
                  <c:v>1.2984443241210781</c:v>
                </c:pt>
                <c:pt idx="15">
                  <c:v>1.4080471663405294</c:v>
                </c:pt>
                <c:pt idx="16">
                  <c:v>1.0581973102921567</c:v>
                </c:pt>
                <c:pt idx="17">
                  <c:v>0.68923597564383765</c:v>
                </c:pt>
                <c:pt idx="18">
                  <c:v>1.5888518561062235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 - august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 U. 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11'!$C$25:$C$43</c:f>
              <c:numCache>
                <c:formatCode>#\ ##0,0</c:formatCode>
                <c:ptCount val="19"/>
                <c:pt idx="0">
                  <c:v>14.170646972267603</c:v>
                </c:pt>
                <c:pt idx="1">
                  <c:v>11.410948758514504</c:v>
                </c:pt>
                <c:pt idx="2">
                  <c:v>10.151887852401826</c:v>
                </c:pt>
                <c:pt idx="3">
                  <c:v>10.685310662523802</c:v>
                </c:pt>
                <c:pt idx="4">
                  <c:v>8.1105387123989274</c:v>
                </c:pt>
                <c:pt idx="5">
                  <c:v>6.4488800841381613</c:v>
                </c:pt>
                <c:pt idx="6">
                  <c:v>7.2098909498658132</c:v>
                </c:pt>
                <c:pt idx="7">
                  <c:v>3.3054390107907921</c:v>
                </c:pt>
                <c:pt idx="8">
                  <c:v>2.5709116848814308</c:v>
                </c:pt>
                <c:pt idx="9">
                  <c:v>2.4425014983092597</c:v>
                </c:pt>
                <c:pt idx="10">
                  <c:v>2.0914111738522183</c:v>
                </c:pt>
                <c:pt idx="11">
                  <c:v>1.3949570736283277</c:v>
                </c:pt>
                <c:pt idx="12">
                  <c:v>1.6725890992268546</c:v>
                </c:pt>
                <c:pt idx="13">
                  <c:v>1.6759336727018495</c:v>
                </c:pt>
                <c:pt idx="14">
                  <c:v>1.2905606540360817</c:v>
                </c:pt>
                <c:pt idx="15">
                  <c:v>1.5381762816804752</c:v>
                </c:pt>
                <c:pt idx="16">
                  <c:v>1.0079788817601474</c:v>
                </c:pt>
                <c:pt idx="17">
                  <c:v>0.69709009558090829</c:v>
                </c:pt>
                <c:pt idx="18">
                  <c:v>1.2593976657998343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 - august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 U. 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11'!$D$25:$D$43</c:f>
              <c:numCache>
                <c:formatCode>#\ ##0,0</c:formatCode>
                <c:ptCount val="19"/>
                <c:pt idx="0">
                  <c:v>14.599213019198039</c:v>
                </c:pt>
                <c:pt idx="1">
                  <c:v>11.715566407842728</c:v>
                </c:pt>
                <c:pt idx="2">
                  <c:v>10.45213769236279</c:v>
                </c:pt>
                <c:pt idx="3">
                  <c:v>9.8100661792689063</c:v>
                </c:pt>
                <c:pt idx="4">
                  <c:v>8.5180130577344659</c:v>
                </c:pt>
                <c:pt idx="5">
                  <c:v>5.7749620512955024</c:v>
                </c:pt>
                <c:pt idx="6">
                  <c:v>7.0885863291102167</c:v>
                </c:pt>
                <c:pt idx="7">
                  <c:v>3.4933043043328631</c:v>
                </c:pt>
                <c:pt idx="8">
                  <c:v>2.5732853997356084</c:v>
                </c:pt>
                <c:pt idx="9">
                  <c:v>2.0167274612622825</c:v>
                </c:pt>
                <c:pt idx="10">
                  <c:v>2.0971876257119733</c:v>
                </c:pt>
                <c:pt idx="11">
                  <c:v>1.4674160139141783</c:v>
                </c:pt>
                <c:pt idx="12">
                  <c:v>1.322577632368658</c:v>
                </c:pt>
                <c:pt idx="13">
                  <c:v>1.892483151391755</c:v>
                </c:pt>
                <c:pt idx="14">
                  <c:v>1.3996867630675738</c:v>
                </c:pt>
                <c:pt idx="15">
                  <c:v>1.13239090443918</c:v>
                </c:pt>
                <c:pt idx="16">
                  <c:v>1.0662201805877509</c:v>
                </c:pt>
                <c:pt idx="17">
                  <c:v>0.98447463937080537</c:v>
                </c:pt>
                <c:pt idx="18">
                  <c:v>1.0619926448834289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 Ianuarie - august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 U. 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11'!$E$25:$E$43</c:f>
              <c:numCache>
                <c:formatCode>#\ ##0,0</c:formatCode>
                <c:ptCount val="19"/>
                <c:pt idx="0">
                  <c:v>14.519438321578217</c:v>
                </c:pt>
                <c:pt idx="1">
                  <c:v>11.767492118790871</c:v>
                </c:pt>
                <c:pt idx="2">
                  <c:v>10.105055503520973</c:v>
                </c:pt>
                <c:pt idx="3">
                  <c:v>9.9241966251802278</c:v>
                </c:pt>
                <c:pt idx="4">
                  <c:v>8.4463215555396758</c:v>
                </c:pt>
                <c:pt idx="5">
                  <c:v>6.4111985745276519</c:v>
                </c:pt>
                <c:pt idx="6">
                  <c:v>7.0026901639391239</c:v>
                </c:pt>
                <c:pt idx="7">
                  <c:v>3.3709757120663228</c:v>
                </c:pt>
                <c:pt idx="8">
                  <c:v>2.5604855739320764</c:v>
                </c:pt>
                <c:pt idx="9">
                  <c:v>2.2689764619152704</c:v>
                </c:pt>
                <c:pt idx="10">
                  <c:v>1.9927627337223148</c:v>
                </c:pt>
                <c:pt idx="11">
                  <c:v>1.9433547142248149</c:v>
                </c:pt>
                <c:pt idx="12">
                  <c:v>1.3246708402001548</c:v>
                </c:pt>
                <c:pt idx="13">
                  <c:v>1.6669187426624936</c:v>
                </c:pt>
                <c:pt idx="14">
                  <c:v>1.4481368501112153</c:v>
                </c:pt>
                <c:pt idx="15">
                  <c:v>0.89847349900110896</c:v>
                </c:pt>
                <c:pt idx="16">
                  <c:v>1.0297841502781713</c:v>
                </c:pt>
                <c:pt idx="17">
                  <c:v>0.84504855997512773</c:v>
                </c:pt>
                <c:pt idx="18">
                  <c:v>1.0060797070116194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 - august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 U. 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11'!$F$25:$F$43</c:f>
              <c:numCache>
                <c:formatCode>#\ ##0,0</c:formatCode>
                <c:ptCount val="19"/>
                <c:pt idx="0">
                  <c:v>12.00386199748146</c:v>
                </c:pt>
                <c:pt idx="1">
                  <c:v>11.509992423402888</c:v>
                </c:pt>
                <c:pt idx="2">
                  <c:v>11.325852351835694</c:v>
                </c:pt>
                <c:pt idx="3">
                  <c:v>9.8347155920201388</c:v>
                </c:pt>
                <c:pt idx="4">
                  <c:v>8.2013956789908047</c:v>
                </c:pt>
                <c:pt idx="5">
                  <c:v>6.7858627873301973</c:v>
                </c:pt>
                <c:pt idx="6">
                  <c:v>6.5771839672634131</c:v>
                </c:pt>
                <c:pt idx="7">
                  <c:v>3.9299996563316313</c:v>
                </c:pt>
                <c:pt idx="8">
                  <c:v>2.4522034988149977</c:v>
                </c:pt>
                <c:pt idx="9">
                  <c:v>2.0580589199935293</c:v>
                </c:pt>
                <c:pt idx="10">
                  <c:v>1.9592294963984225</c:v>
                </c:pt>
                <c:pt idx="11">
                  <c:v>1.618289550987325</c:v>
                </c:pt>
                <c:pt idx="12">
                  <c:v>1.2888120876214164</c:v>
                </c:pt>
                <c:pt idx="13">
                  <c:v>1.1026452385715388</c:v>
                </c:pt>
                <c:pt idx="14">
                  <c:v>1.4959187165198062</c:v>
                </c:pt>
                <c:pt idx="15">
                  <c:v>1.1564882735183302</c:v>
                </c:pt>
                <c:pt idx="16">
                  <c:v>1.0523962837139349</c:v>
                </c:pt>
                <c:pt idx="17">
                  <c:v>1.0261804642512633</c:v>
                </c:pt>
                <c:pt idx="18">
                  <c:v>0.90586501809462161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 - august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 U. 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11'!$G$25:$G$43</c:f>
              <c:numCache>
                <c:formatCode>#\ ##0,0</c:formatCode>
                <c:ptCount val="19"/>
                <c:pt idx="0">
                  <c:v>12.368651158090312</c:v>
                </c:pt>
                <c:pt idx="1">
                  <c:v>12.176130173100979</c:v>
                </c:pt>
                <c:pt idx="2">
                  <c:v>11.660791623852628</c:v>
                </c:pt>
                <c:pt idx="3">
                  <c:v>9.2597138174829574</c:v>
                </c:pt>
                <c:pt idx="4">
                  <c:v>8.0805914338666067</c:v>
                </c:pt>
                <c:pt idx="5">
                  <c:v>7.1277773134496751</c:v>
                </c:pt>
                <c:pt idx="6">
                  <c:v>6.6369559399887725</c:v>
                </c:pt>
                <c:pt idx="7">
                  <c:v>3.8047356332579283</c:v>
                </c:pt>
                <c:pt idx="8">
                  <c:v>2.5784862389578418</c:v>
                </c:pt>
                <c:pt idx="9">
                  <c:v>1.8696004517396649</c:v>
                </c:pt>
                <c:pt idx="10">
                  <c:v>1.8541048711631929</c:v>
                </c:pt>
                <c:pt idx="11">
                  <c:v>1.7052272385790852</c:v>
                </c:pt>
                <c:pt idx="12">
                  <c:v>1.5785367226514808</c:v>
                </c:pt>
                <c:pt idx="13">
                  <c:v>1.5160353796398269</c:v>
                </c:pt>
                <c:pt idx="14">
                  <c:v>1.3972023010566783</c:v>
                </c:pt>
                <c:pt idx="15">
                  <c:v>1.3150026423827677</c:v>
                </c:pt>
                <c:pt idx="16">
                  <c:v>1.0861695802130822</c:v>
                </c:pt>
                <c:pt idx="17">
                  <c:v>0.95907666979133688</c:v>
                </c:pt>
                <c:pt idx="18">
                  <c:v>0.94681090653330158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434384"/>
        <c:axId val="186434944"/>
      </c:barChart>
      <c:catAx>
        <c:axId val="18643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6434944"/>
        <c:crosses val="autoZero"/>
        <c:auto val="1"/>
        <c:lblAlgn val="ctr"/>
        <c:lblOffset val="100"/>
        <c:noMultiLvlLbl val="0"/>
      </c:catAx>
      <c:valAx>
        <c:axId val="18643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6434384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5372893709763699E-2"/>
          <c:y val="0.88698045332192899"/>
          <c:w val="0.87062830552473691"/>
          <c:h val="0.11080576589268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</a:rPr>
              <a:t>Ianuarie - </a:t>
            </a:r>
            <a:r>
              <a:rPr lang="en-US" sz="800" b="1">
                <a:solidFill>
                  <a:sysClr val="windowText" lastClr="000000"/>
                </a:solidFill>
              </a:rPr>
              <a:t>august </a:t>
            </a:r>
            <a:r>
              <a:rPr lang="ro-RO" sz="800" b="1">
                <a:solidFill>
                  <a:sysClr val="windowText" lastClr="000000"/>
                </a:solidFill>
              </a:rPr>
              <a:t> 2020</a:t>
            </a:r>
            <a:endParaRPr lang="en-US" sz="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27780163843156"/>
          <c:y val="4.8978641645311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12'!$B$23</c:f>
              <c:strCache>
                <c:ptCount val="1"/>
                <c:pt idx="0">
                  <c:v>%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631-4CA1-BC5D-E5ED86221948}"/>
              </c:ext>
            </c:extLst>
          </c:dPt>
          <c:dLbls>
            <c:dLbl>
              <c:idx val="0"/>
              <c:layout>
                <c:manualLayout>
                  <c:x val="-0.18083417142950589"/>
                  <c:y val="-3.9018009092560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5664876002649"/>
                      <c:h val="0.143218926902429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4.2793324467073707E-2"/>
                  <c:y val="-3.2170258077170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8170683210048"/>
                      <c:h val="0.12542792908374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4.2666862903819264E-3"/>
                  <c:y val="6.1685094241268619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93846433935637"/>
                      <c:h val="0.180175165904289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1.4071839150947254E-2"/>
                  <c:y val="2.76737359049630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10542685054542"/>
                      <c:h val="0.16506362318063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-1.3541671777009183E-2"/>
                  <c:y val="2.40101694605246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7305539119744"/>
                      <c:h val="0.168373410385436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4.1411596277738008E-2"/>
                  <c:y val="-1.96469931731946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95562392449288"/>
                      <c:h val="0.16156605424321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7.2372544341048256E-2"/>
                  <c:y val="-3.50085453959658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2023430845978"/>
                      <c:h val="0.186676665416822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1.8712847809911613E-3"/>
                  <c:y val="-7.8210996251619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44538474746728"/>
                      <c:h val="0.223340604255256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3.1061799093294973E-3"/>
                  <c:y val="6.45655732186187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6295388573118"/>
                      <c:h val="0.21621034212828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631-4CA1-BC5D-E5ED86221948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</c:v>
                </c:pt>
                <c:pt idx="5">
                  <c:v>Produse chimice 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12'!$B$24:$B$32</c:f>
              <c:numCache>
                <c:formatCode>0,0</c:formatCode>
                <c:ptCount val="9"/>
                <c:pt idx="0">
                  <c:v>12.4</c:v>
                </c:pt>
                <c:pt idx="1">
                  <c:v>2</c:v>
                </c:pt>
                <c:pt idx="2">
                  <c:v>2.8</c:v>
                </c:pt>
                <c:pt idx="3">
                  <c:v>11.6</c:v>
                </c:pt>
                <c:pt idx="4">
                  <c:v>0.2</c:v>
                </c:pt>
                <c:pt idx="5">
                  <c:v>16.100000000000001</c:v>
                </c:pt>
                <c:pt idx="6">
                  <c:v>19.5</c:v>
                </c:pt>
                <c:pt idx="7">
                  <c:v>25.2</c:v>
                </c:pt>
                <c:pt idx="8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</a:t>
            </a:r>
            <a:r>
              <a:rPr lang="en-US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august </a:t>
            </a: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2021</a:t>
            </a:r>
            <a:endParaRPr lang="en-US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3420447078648119"/>
          <c:y val="2.6129515393303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tx>
            <c:strRef>
              <c:f>'Figura 12'!$B$34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D3-4FE3-A741-BA04960B8052}"/>
              </c:ext>
            </c:extLst>
          </c:dPt>
          <c:dLbls>
            <c:dLbl>
              <c:idx val="0"/>
              <c:layout>
                <c:manualLayout>
                  <c:x val="-0.12613316314634851"/>
                  <c:y val="-1.2007041442944705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09246796740038"/>
                      <c:h val="0.145537222194706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3.3729446410971101E-2"/>
                  <c:y val="-5.7838680221246686E-3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39185775759217"/>
                      <c:h val="0.11470526710476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2.4578444080119371E-2"/>
                  <c:y val="0.143492424457773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6781280082936"/>
                      <c:h val="0.24788625106072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-8.2264034464851581E-3"/>
                  <c:y val="0.10730561913285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59850747496687"/>
                      <c:h val="0.15480551773133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-2.5227196751870518E-2"/>
                  <c:y val="0.117798307702511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0.10277589368038408"/>
                  <c:y val="7.9334822914057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07936878027069"/>
                      <c:h val="0.13680482841801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2.3661539211623315E-2"/>
                  <c:y val="-2.5711956150245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2717893021995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1.6559449749356167E-7"/>
                  <c:y val="9.2440215052113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9581377110336"/>
                      <c:h val="0.247886137063284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1.9741513613192468E-2"/>
                  <c:y val="4.39640240444279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6083438430641"/>
                      <c:h val="0.183627215100246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3D3-4FE3-A741-BA04960B8052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12'!$B$35:$B$43</c:f>
              <c:numCache>
                <c:formatCode>0,0</c:formatCode>
                <c:ptCount val="9"/>
                <c:pt idx="0">
                  <c:v>11</c:v>
                </c:pt>
                <c:pt idx="1">
                  <c:v>1.9</c:v>
                </c:pt>
                <c:pt idx="2">
                  <c:v>3</c:v>
                </c:pt>
                <c:pt idx="3">
                  <c:v>12.5</c:v>
                </c:pt>
                <c:pt idx="4">
                  <c:v>0.2</c:v>
                </c:pt>
                <c:pt idx="5">
                  <c:v>15.2</c:v>
                </c:pt>
                <c:pt idx="6">
                  <c:v>19</c:v>
                </c:pt>
                <c:pt idx="7">
                  <c:v>25.6</c:v>
                </c:pt>
                <c:pt idx="8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13'!$B$23:$B$28</c:f>
              <c:numCache>
                <c:formatCode>#\ ##0,0</c:formatCode>
                <c:ptCount val="6"/>
                <c:pt idx="0">
                  <c:v>-90.5</c:v>
                </c:pt>
                <c:pt idx="1">
                  <c:v>-127.3</c:v>
                </c:pt>
                <c:pt idx="2">
                  <c:v>-154</c:v>
                </c:pt>
                <c:pt idx="3">
                  <c:v>-138.30000000000001</c:v>
                </c:pt>
                <c:pt idx="4">
                  <c:v>-160.30000000000001</c:v>
                </c:pt>
                <c:pt idx="5">
                  <c:v>-201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13'!$C$23:$C$28</c:f>
              <c:numCache>
                <c:formatCode>#\ ##0,0</c:formatCode>
                <c:ptCount val="6"/>
                <c:pt idx="0">
                  <c:v>-148.5</c:v>
                </c:pt>
                <c:pt idx="1">
                  <c:v>-156.1</c:v>
                </c:pt>
                <c:pt idx="2">
                  <c:v>-212.1</c:v>
                </c:pt>
                <c:pt idx="3">
                  <c:v>-217.9</c:v>
                </c:pt>
                <c:pt idx="4">
                  <c:v>-239.5</c:v>
                </c:pt>
                <c:pt idx="5">
                  <c:v>-294.5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13'!$D$23:$D$28</c:f>
              <c:numCache>
                <c:formatCode>#\ ##0,0</c:formatCode>
                <c:ptCount val="6"/>
                <c:pt idx="0">
                  <c:v>-205.5</c:v>
                </c:pt>
                <c:pt idx="1">
                  <c:v>-219.1</c:v>
                </c:pt>
                <c:pt idx="2">
                  <c:v>-282</c:v>
                </c:pt>
                <c:pt idx="3">
                  <c:v>-276.60000000000002</c:v>
                </c:pt>
                <c:pt idx="4">
                  <c:v>-290.3</c:v>
                </c:pt>
                <c:pt idx="5">
                  <c:v>-371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13'!$E$23:$E$28</c:f>
              <c:numCache>
                <c:formatCode>#\ ##0,0</c:formatCode>
                <c:ptCount val="6"/>
                <c:pt idx="0">
                  <c:v>-176.4</c:v>
                </c:pt>
                <c:pt idx="1">
                  <c:v>-207.3</c:v>
                </c:pt>
                <c:pt idx="2">
                  <c:v>-244.9</c:v>
                </c:pt>
                <c:pt idx="3">
                  <c:v>-300</c:v>
                </c:pt>
                <c:pt idx="4">
                  <c:v>-135.80000000000001</c:v>
                </c:pt>
                <c:pt idx="5">
                  <c:v>-343.9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13'!$F$23:$F$28</c:f>
              <c:numCache>
                <c:formatCode>#\ ##0,0</c:formatCode>
                <c:ptCount val="6"/>
                <c:pt idx="0">
                  <c:v>-174.7</c:v>
                </c:pt>
                <c:pt idx="1">
                  <c:v>-225.7</c:v>
                </c:pt>
                <c:pt idx="2">
                  <c:v>-282.60000000000002</c:v>
                </c:pt>
                <c:pt idx="3">
                  <c:v>-271.10000000000002</c:v>
                </c:pt>
                <c:pt idx="4">
                  <c:v>-173.7</c:v>
                </c:pt>
                <c:pt idx="5">
                  <c:v>-361.7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13'!$G$23:$G$28</c:f>
              <c:numCache>
                <c:formatCode>#\ ##0,0</c:formatCode>
                <c:ptCount val="6"/>
                <c:pt idx="0">
                  <c:v>-167.2</c:v>
                </c:pt>
                <c:pt idx="1">
                  <c:v>-217.7</c:v>
                </c:pt>
                <c:pt idx="2">
                  <c:v>-244.6</c:v>
                </c:pt>
                <c:pt idx="3">
                  <c:v>-243.2</c:v>
                </c:pt>
                <c:pt idx="4">
                  <c:v>-223.9</c:v>
                </c:pt>
                <c:pt idx="5">
                  <c:v>-362.9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13'!$H$23:$H$28</c:f>
              <c:numCache>
                <c:formatCode>#\ ##0,0</c:formatCode>
                <c:ptCount val="6"/>
                <c:pt idx="0">
                  <c:v>-148.5</c:v>
                </c:pt>
                <c:pt idx="1">
                  <c:v>-205.3</c:v>
                </c:pt>
                <c:pt idx="2">
                  <c:v>-269.2</c:v>
                </c:pt>
                <c:pt idx="3">
                  <c:v>-278.89999999999998</c:v>
                </c:pt>
                <c:pt idx="4">
                  <c:v>-305.5</c:v>
                </c:pt>
                <c:pt idx="5">
                  <c:v>-321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13'!$I$23:$I$28</c:f>
              <c:numCache>
                <c:formatCode>#\ ##0,0</c:formatCode>
                <c:ptCount val="6"/>
                <c:pt idx="0">
                  <c:v>-183.1</c:v>
                </c:pt>
                <c:pt idx="1">
                  <c:v>-221.8</c:v>
                </c:pt>
                <c:pt idx="2">
                  <c:v>-262.10000000000002</c:v>
                </c:pt>
                <c:pt idx="3">
                  <c:v>-258.5</c:v>
                </c:pt>
                <c:pt idx="4">
                  <c:v>-269.7</c:v>
                </c:pt>
                <c:pt idx="5">
                  <c:v>-338.9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13'!$J$23:$J$28</c:f>
              <c:numCache>
                <c:formatCode>#\ ##0,0</c:formatCode>
                <c:ptCount val="6"/>
                <c:pt idx="0">
                  <c:v>-168</c:v>
                </c:pt>
                <c:pt idx="1">
                  <c:v>-206.9</c:v>
                </c:pt>
                <c:pt idx="2">
                  <c:v>-266.7</c:v>
                </c:pt>
                <c:pt idx="3">
                  <c:v>-262.89999999999998</c:v>
                </c:pt>
                <c:pt idx="4">
                  <c:v>-296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13'!$K$23:$K$28</c:f>
              <c:numCache>
                <c:formatCode>#\ ##0,0</c:formatCode>
                <c:ptCount val="6"/>
                <c:pt idx="0">
                  <c:v>-179.4</c:v>
                </c:pt>
                <c:pt idx="1">
                  <c:v>-197.7</c:v>
                </c:pt>
                <c:pt idx="2">
                  <c:v>-281.60000000000002</c:v>
                </c:pt>
                <c:pt idx="3">
                  <c:v>-257</c:v>
                </c:pt>
                <c:pt idx="4">
                  <c:v>-244.2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13'!$L$23:$L$28</c:f>
              <c:numCache>
                <c:formatCode>#\ ##0,0</c:formatCode>
                <c:ptCount val="6"/>
                <c:pt idx="0">
                  <c:v>-135.9</c:v>
                </c:pt>
                <c:pt idx="1">
                  <c:v>-183.2</c:v>
                </c:pt>
                <c:pt idx="2">
                  <c:v>-253.70000000000005</c:v>
                </c:pt>
                <c:pt idx="3">
                  <c:v>-237.5</c:v>
                </c:pt>
                <c:pt idx="4">
                  <c:v>-260.89999999999998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13'!$M$23:$M$28</c:f>
              <c:numCache>
                <c:formatCode>#\ ##0,0</c:formatCode>
                <c:ptCount val="6"/>
                <c:pt idx="0">
                  <c:v>-197.9</c:v>
                </c:pt>
                <c:pt idx="1">
                  <c:v>-238.3</c:v>
                </c:pt>
                <c:pt idx="2">
                  <c:v>-300.49999999999994</c:v>
                </c:pt>
                <c:pt idx="3">
                  <c:v>-321.39999999999998</c:v>
                </c:pt>
                <c:pt idx="4">
                  <c:v>-349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7302720"/>
        <c:axId val="187303280"/>
      </c:barChart>
      <c:catAx>
        <c:axId val="1873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30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303280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 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30272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86553409119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338983050847456E-2"/>
                  <c:y val="1.286173633440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1.5819209039548063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2.0338983050847456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8079096045197824E-2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5819209039548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8079096045197907E-2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august 2016</c:v>
                </c:pt>
                <c:pt idx="1">
                  <c:v>Ianuarie - august 2017</c:v>
                </c:pt>
                <c:pt idx="2">
                  <c:v>Ianuarie - august 2018</c:v>
                </c:pt>
                <c:pt idx="3">
                  <c:v>Ianuarie - august 2019</c:v>
                </c:pt>
                <c:pt idx="4">
                  <c:v>Ianuarie - august 2020</c:v>
                </c:pt>
                <c:pt idx="5">
                  <c:v>Ianuarie - august 2021</c:v>
                </c:pt>
              </c:strCache>
            </c:strRef>
          </c:cat>
          <c:val>
            <c:numRef>
              <c:f>'Figura 14'!$B$25:$B$30</c:f>
              <c:numCache>
                <c:formatCode>#\ ##0,0</c:formatCode>
                <c:ptCount val="6"/>
                <c:pt idx="0">
                  <c:v>1239</c:v>
                </c:pt>
                <c:pt idx="1">
                  <c:v>1427.7</c:v>
                </c:pt>
                <c:pt idx="2">
                  <c:v>1752.2</c:v>
                </c:pt>
                <c:pt idx="3">
                  <c:v>1787.2</c:v>
                </c:pt>
                <c:pt idx="4">
                  <c:v>1525.2</c:v>
                </c:pt>
                <c:pt idx="5">
                  <c:v>1808.7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593754170559E-3"/>
                  <c:y val="-1.5302428032509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4.5197740112993519E-3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2.2598870056497176E-3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august 2016</c:v>
                </c:pt>
                <c:pt idx="1">
                  <c:v>Ianuarie - august 2017</c:v>
                </c:pt>
                <c:pt idx="2">
                  <c:v>Ianuarie - august 2018</c:v>
                </c:pt>
                <c:pt idx="3">
                  <c:v>Ianuarie - august 2019</c:v>
                </c:pt>
                <c:pt idx="4">
                  <c:v>Ianuarie - august 2020</c:v>
                </c:pt>
                <c:pt idx="5">
                  <c:v>Ianuarie - august 2021</c:v>
                </c:pt>
              </c:strCache>
            </c:strRef>
          </c:cat>
          <c:val>
            <c:numRef>
              <c:f>'Figura 14'!$C$25:$C$30</c:f>
              <c:numCache>
                <c:formatCode>#\ ##0,0</c:formatCode>
                <c:ptCount val="6"/>
                <c:pt idx="0">
                  <c:v>2533.5</c:v>
                </c:pt>
                <c:pt idx="1">
                  <c:v>3007.9</c:v>
                </c:pt>
                <c:pt idx="2">
                  <c:v>3703.6</c:v>
                </c:pt>
                <c:pt idx="3">
                  <c:v>3771.7</c:v>
                </c:pt>
                <c:pt idx="4">
                  <c:v>3323.9</c:v>
                </c:pt>
                <c:pt idx="5">
                  <c:v>4403.5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87660272"/>
        <c:axId val="187660832"/>
      </c:barChart>
      <c:lineChart>
        <c:grouping val="standard"/>
        <c:varyColors val="0"/>
        <c:ser>
          <c:idx val="2"/>
          <c:order val="2"/>
          <c:tx>
            <c:strRef>
              <c:f>'Figura 14'!$D$24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39668134703522E-2"/>
                  <c:y val="-3.374872353174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5985586547444281E-2"/>
                  <c:y val="4.60176722282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52084167447E-2"/>
                  <c:y val="-4.206665485142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4.5197740112994433E-2"/>
                  <c:y val="-3.858520900321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1.1299435028248588E-2"/>
                  <c:y val="-3.4297963558413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august 2016</c:v>
                </c:pt>
                <c:pt idx="1">
                  <c:v>Ianuarie - august 2017</c:v>
                </c:pt>
                <c:pt idx="2">
                  <c:v>Ianuarie - august 2018</c:v>
                </c:pt>
                <c:pt idx="3">
                  <c:v>Ianuarie - august 2019</c:v>
                </c:pt>
                <c:pt idx="4">
                  <c:v>Ianuarie - august 2020</c:v>
                </c:pt>
                <c:pt idx="5">
                  <c:v>Ianuarie - august 2021</c:v>
                </c:pt>
              </c:strCache>
            </c:strRef>
          </c:cat>
          <c:val>
            <c:numRef>
              <c:f>'Figura 14'!$D$25:$D$30</c:f>
              <c:numCache>
                <c:formatCode>#\ ##0,0</c:formatCode>
                <c:ptCount val="6"/>
                <c:pt idx="0">
                  <c:v>-1294.5</c:v>
                </c:pt>
                <c:pt idx="1">
                  <c:v>-1580.2</c:v>
                </c:pt>
                <c:pt idx="2">
                  <c:v>-1951.4</c:v>
                </c:pt>
                <c:pt idx="3">
                  <c:v>-1984.5</c:v>
                </c:pt>
                <c:pt idx="4">
                  <c:v>-1798.7</c:v>
                </c:pt>
                <c:pt idx="5">
                  <c:v>-2594.8000000000002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60272"/>
        <c:axId val="187660832"/>
      </c:lineChart>
      <c:catAx>
        <c:axId val="1876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660832"/>
        <c:crosses val="autoZero"/>
        <c:auto val="1"/>
        <c:lblAlgn val="ctr"/>
        <c:lblOffset val="100"/>
        <c:noMultiLvlLbl val="0"/>
      </c:catAx>
      <c:valAx>
        <c:axId val="187660832"/>
        <c:scaling>
          <c:orientation val="minMax"/>
        </c:scaling>
        <c:delete val="0"/>
        <c:axPos val="l"/>
        <c:numFmt formatCode="#\ ##0,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66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73019889135568E-2"/>
          <c:y val="6.8651968503937011E-2"/>
          <c:w val="0.92550864499643515"/>
          <c:h val="0.6746061242344707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2'!$A$20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0205722999278047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04-4FBF-B6EF-5FA11C18E9A7}"/>
                </c:ext>
              </c:extLst>
            </c:dLbl>
            <c:dLbl>
              <c:idx val="2"/>
              <c:layout>
                <c:manualLayout>
                  <c:x val="-3.363331511581618E-2"/>
                  <c:y val="-2.4571614078911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04-4FBF-B6EF-5FA11C18E9A7}"/>
                </c:ext>
              </c:extLst>
            </c:dLbl>
            <c:dLbl>
              <c:idx val="3"/>
              <c:layout>
                <c:manualLayout>
                  <c:x val="-2.9820051413881749E-2"/>
                  <c:y val="3.5018685019227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04-4FBF-B6EF-5FA11C18E9A7}"/>
                </c:ext>
              </c:extLst>
            </c:dLbl>
            <c:dLbl>
              <c:idx val="4"/>
              <c:layout>
                <c:manualLayout>
                  <c:x val="-3.3247643530419882E-2"/>
                  <c:y val="-3.2020401466179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04-4FBF-B6EF-5FA11C18E9A7}"/>
                </c:ext>
              </c:extLst>
            </c:dLbl>
            <c:dLbl>
              <c:idx val="5"/>
              <c:layout>
                <c:manualLayout>
                  <c:x val="-2.9820051413881749E-2"/>
                  <c:y val="-3.5744795159813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04-4FBF-B6EF-5FA11C18E9A7}"/>
                </c:ext>
              </c:extLst>
            </c:dLbl>
            <c:dLbl>
              <c:idx val="6"/>
              <c:layout>
                <c:manualLayout>
                  <c:x val="-4.9057479640237774E-2"/>
                  <c:y val="-2.4571614078911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04-4FBF-B6EF-5FA11C18E9A7}"/>
                </c:ext>
              </c:extLst>
            </c:dLbl>
            <c:dLbl>
              <c:idx val="7"/>
              <c:layout>
                <c:manualLayout>
                  <c:x val="-2.4678663239074552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04-4FBF-B6EF-5FA11C18E9A7}"/>
                </c:ext>
              </c:extLst>
            </c:dLbl>
            <c:dLbl>
              <c:idx val="8"/>
              <c:layout>
                <c:manualLayout>
                  <c:x val="-3.7060907232354376E-2"/>
                  <c:y val="-2.829600777254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04-4FBF-B6EF-5FA11C18E9A7}"/>
                </c:ext>
              </c:extLst>
            </c:dLbl>
            <c:dLbl>
              <c:idx val="9"/>
              <c:layout>
                <c:manualLayout>
                  <c:x val="-2.1636742707932716E-2"/>
                  <c:y val="-2.08472203852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04-4FBF-B6EF-5FA11C18E9A7}"/>
                </c:ext>
              </c:extLst>
            </c:dLbl>
            <c:dLbl>
              <c:idx val="10"/>
              <c:layout>
                <c:manualLayout>
                  <c:x val="-2.4678663239074614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04-4FBF-B6EF-5FA11C18E9A7}"/>
                </c:ext>
              </c:extLst>
            </c:dLbl>
            <c:dLbl>
              <c:idx val="11"/>
              <c:layout>
                <c:manualLayout>
                  <c:x val="-2.9820051413881749E-2"/>
                  <c:y val="3.1294291325593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04-4FBF-B6EF-5FA11C18E9A7}"/>
                </c:ext>
              </c:extLst>
            </c:dLbl>
            <c:dLbl>
              <c:idx val="12"/>
              <c:layout>
                <c:manualLayout>
                  <c:x val="-4.5629887523699703E-2"/>
                  <c:y val="-3.5744795159813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04-4FBF-B6EF-5FA11C18E9A7}"/>
                </c:ext>
              </c:extLst>
            </c:dLbl>
            <c:dLbl>
              <c:idx val="14"/>
              <c:layout>
                <c:manualLayout>
                  <c:x val="-1.9537275064267352E-2"/>
                  <c:y val="-2.8296007772545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04-4FBF-B6EF-5FA11C18E9A7}"/>
                </c:ext>
              </c:extLst>
            </c:dLbl>
            <c:dLbl>
              <c:idx val="15"/>
              <c:layout>
                <c:manualLayout>
                  <c:x val="-2.4678663239074552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04-4FBF-B6EF-5FA11C18E9A7}"/>
                </c:ext>
              </c:extLst>
            </c:dLbl>
            <c:dLbl>
              <c:idx val="16"/>
              <c:layout>
                <c:manualLayout>
                  <c:x val="-4.9057479640237836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04-4FBF-B6EF-5FA11C18E9A7}"/>
                </c:ext>
              </c:extLst>
            </c:dLbl>
            <c:dLbl>
              <c:idx val="17"/>
              <c:layout>
                <c:manualLayout>
                  <c:x val="-3.8774703290623443E-2"/>
                  <c:y val="-3.2020401466179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04-4FBF-B6EF-5FA11C18E9A7}"/>
                </c:ext>
              </c:extLst>
            </c:dLbl>
            <c:dLbl>
              <c:idx val="18"/>
              <c:layout>
                <c:manualLayout>
                  <c:x val="-1.8209150591394711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04-4FBF-B6EF-5FA11C18E9A7}"/>
                </c:ext>
              </c:extLst>
            </c:dLbl>
            <c:dLbl>
              <c:idx val="19"/>
              <c:layout>
                <c:manualLayout>
                  <c:x val="-2.9820051413881749E-2"/>
                  <c:y val="3.129429132559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04-4FBF-B6EF-5FA11C18E9A7}"/>
                </c:ext>
              </c:extLst>
            </c:dLbl>
            <c:dLbl>
              <c:idx val="20"/>
              <c:layout>
                <c:manualLayout>
                  <c:x val="-3.1919519057547113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D04-4FBF-B6EF-5FA11C18E9A7}"/>
                </c:ext>
              </c:extLst>
            </c:dLbl>
            <c:dLbl>
              <c:idx val="21"/>
              <c:layout>
                <c:manualLayout>
                  <c:x val="-2.1636742707932716E-2"/>
                  <c:y val="-2.829600777254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D04-4FBF-B6EF-5FA11C18E9A7}"/>
                </c:ext>
              </c:extLst>
            </c:dLbl>
            <c:dLbl>
              <c:idx val="22"/>
              <c:layout>
                <c:manualLayout>
                  <c:x val="-5.5912663873314034E-2"/>
                  <c:y val="-2.22525191710965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D04-4FBF-B6EF-5FA11C18E9A7}"/>
                </c:ext>
              </c:extLst>
            </c:dLbl>
            <c:dLbl>
              <c:idx val="23"/>
              <c:layout>
                <c:manualLayout>
                  <c:x val="-2.9820051413881873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D04-4FBF-B6EF-5FA11C18E9A7}"/>
                </c:ext>
              </c:extLst>
            </c:dLbl>
            <c:dLbl>
              <c:idx val="24"/>
              <c:layout>
                <c:manualLayout>
                  <c:x val="-3.153384747215094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D04-4FBF-B6EF-5FA11C18E9A7}"/>
                </c:ext>
              </c:extLst>
            </c:dLbl>
            <c:dLbl>
              <c:idx val="25"/>
              <c:layout>
                <c:manualLayout>
                  <c:x val="-5.0771275698506965E-2"/>
                  <c:y val="-3.2020401466179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D04-4FBF-B6EF-5FA11C18E9A7}"/>
                </c:ext>
              </c:extLst>
            </c:dLbl>
            <c:dLbl>
              <c:idx val="26"/>
              <c:layout>
                <c:manualLayout>
                  <c:x val="-1.1353966358318321E-2"/>
                  <c:y val="1.49914177652406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D04-4FBF-B6EF-5FA11C18E9A7}"/>
                </c:ext>
              </c:extLst>
            </c:dLbl>
            <c:dLbl>
              <c:idx val="27"/>
              <c:layout>
                <c:manualLayout>
                  <c:x val="-2.6392459297343615E-2"/>
                  <c:y val="3.5018685019227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D04-4FBF-B6EF-5FA11C18E9A7}"/>
                </c:ext>
              </c:extLst>
            </c:dLbl>
            <c:dLbl>
              <c:idx val="28"/>
              <c:layout>
                <c:manualLayout>
                  <c:x val="-1.2682090831191088E-2"/>
                  <c:y val="2.384550393832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D04-4FBF-B6EF-5FA11C18E9A7}"/>
                </c:ext>
              </c:extLst>
            </c:dLbl>
            <c:dLbl>
              <c:idx val="29"/>
              <c:layout>
                <c:manualLayout>
                  <c:x val="-2.8299091148310831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D04-4FBF-B6EF-5FA11C18E9A7}"/>
                </c:ext>
              </c:extLst>
            </c:dLbl>
            <c:dLbl>
              <c:idx val="30"/>
              <c:layout>
                <c:manualLayout>
                  <c:x val="-1.2974920551383519E-3"/>
                  <c:y val="-9.67403930437716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D04-4FBF-B6EF-5FA11C18E9A7}"/>
                </c:ext>
              </c:extLst>
            </c:dLbl>
            <c:dLbl>
              <c:idx val="31"/>
              <c:layout>
                <c:manualLayout>
                  <c:x val="-4.5848767618700617E-3"/>
                  <c:y val="2.689129550541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D04-4FBF-B6EF-5FA11C18E9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2'!$B$18:$AG$19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2'!$B$20:$AG$20</c:f>
              <c:numCache>
                <c:formatCode>#\ ##0,0</c:formatCode>
                <c:ptCount val="32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>
                  <c:v>100.8184202333199</c:v>
                </c:pt>
                <c:pt idx="19">
                  <c:v>78.376764810035453</c:v>
                </c:pt>
                <c:pt idx="20">
                  <c:v>129.49769232961904</c:v>
                </c:pt>
                <c:pt idx="21">
                  <c:v>117.47585360993436</c:v>
                </c:pt>
                <c:pt idx="22">
                  <c:v>105.08585699580438</c:v>
                </c:pt>
                <c:pt idx="23">
                  <c:v>83.287463510424814</c:v>
                </c:pt>
                <c:pt idx="24">
                  <c:v>90.924906043100663</c:v>
                </c:pt>
                <c:pt idx="25">
                  <c:v>114.41186008293316</c:v>
                </c:pt>
                <c:pt idx="26">
                  <c:v>114.18675061706691</c:v>
                </c:pt>
                <c:pt idx="27">
                  <c:v>84.198294032010949</c:v>
                </c:pt>
                <c:pt idx="28">
                  <c:v>92.410830860406648</c:v>
                </c:pt>
                <c:pt idx="29" formatCode="0,0">
                  <c:v>112.44894094348292</c:v>
                </c:pt>
                <c:pt idx="30" formatCode="0,0">
                  <c:v>106.21228910733285</c:v>
                </c:pt>
                <c:pt idx="31" formatCode="0,0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2'!$A$21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63331511581618E-2"/>
                  <c:y val="2.384550393832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D04-4FBF-B6EF-5FA11C18E9A7}"/>
                </c:ext>
              </c:extLst>
            </c:dLbl>
            <c:dLbl>
              <c:idx val="2"/>
              <c:layout>
                <c:manualLayout>
                  <c:x val="-3.1919519057547113E-2"/>
                  <c:y val="2.0121110244692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D04-4FBF-B6EF-5FA11C18E9A7}"/>
                </c:ext>
              </c:extLst>
            </c:dLbl>
            <c:dLbl>
              <c:idx val="3"/>
              <c:layout>
                <c:manualLayout>
                  <c:x val="-2.506433482447085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D04-4FBF-B6EF-5FA11C18E9A7}"/>
                </c:ext>
              </c:extLst>
            </c:dLbl>
            <c:dLbl>
              <c:idx val="4"/>
              <c:layout>
                <c:manualLayout>
                  <c:x val="-2.9820051413881749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D04-4FBF-B6EF-5FA11C18E9A7}"/>
                </c:ext>
              </c:extLst>
            </c:dLbl>
            <c:dLbl>
              <c:idx val="5"/>
              <c:layout>
                <c:manualLayout>
                  <c:x val="-2.1251071122536418E-2"/>
                  <c:y val="2.38455039383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D04-4FBF-B6EF-5FA11C18E9A7}"/>
                </c:ext>
              </c:extLst>
            </c:dLbl>
            <c:dLbl>
              <c:idx val="6"/>
              <c:layout>
                <c:manualLayout>
                  <c:x val="-3.363331511581618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D04-4FBF-B6EF-5FA11C18E9A7}"/>
                </c:ext>
              </c:extLst>
            </c:dLbl>
            <c:dLbl>
              <c:idx val="7"/>
              <c:layout>
                <c:manualLayout>
                  <c:x val="-9.2544987146529565E-3"/>
                  <c:y val="-1.712282669164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D04-4FBF-B6EF-5FA11C18E9A7}"/>
                </c:ext>
              </c:extLst>
            </c:dLbl>
            <c:dLbl>
              <c:idx val="8"/>
              <c:layout>
                <c:manualLayout>
                  <c:x val="-5.9340255989852167E-2"/>
                  <c:y val="1.2672322857425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D04-4FBF-B6EF-5FA11C18E9A7}"/>
                </c:ext>
              </c:extLst>
            </c:dLbl>
            <c:dLbl>
              <c:idx val="9"/>
              <c:layout>
                <c:manualLayout>
                  <c:x val="-3.8774703290623373E-2"/>
                  <c:y val="2.38455039383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D04-4FBF-B6EF-5FA11C18E9A7}"/>
                </c:ext>
              </c:extLst>
            </c:dLbl>
            <c:dLbl>
              <c:idx val="10"/>
              <c:layout>
                <c:manualLayout>
                  <c:x val="-3.66752356469580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D04-4FBF-B6EF-5FA11C18E9A7}"/>
                </c:ext>
              </c:extLst>
            </c:dLbl>
            <c:dLbl>
              <c:idx val="11"/>
              <c:layout>
                <c:manualLayout>
                  <c:x val="-3.1533847472150815E-2"/>
                  <c:y val="3.1294291325593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D04-4FBF-B6EF-5FA11C18E9A7}"/>
                </c:ext>
              </c:extLst>
            </c:dLbl>
            <c:dLbl>
              <c:idx val="12"/>
              <c:layout>
                <c:manualLayout>
                  <c:x val="-2.8106255355612682E-2"/>
                  <c:y val="3.1294291325593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D04-4FBF-B6EF-5FA11C18E9A7}"/>
                </c:ext>
              </c:extLst>
            </c:dLbl>
            <c:dLbl>
              <c:idx val="13"/>
              <c:layout>
                <c:manualLayout>
                  <c:x val="-7.926374241780252E-3"/>
                  <c:y val="1.49914177652406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D04-4FBF-B6EF-5FA11C18E9A7}"/>
                </c:ext>
              </c:extLst>
            </c:dLbl>
            <c:dLbl>
              <c:idx val="14"/>
              <c:layout>
                <c:manualLayout>
                  <c:x val="-4.1816623821765271E-2"/>
                  <c:y val="3.1294291325593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D04-4FBF-B6EF-5FA11C18E9A7}"/>
                </c:ext>
              </c:extLst>
            </c:dLbl>
            <c:dLbl>
              <c:idx val="15"/>
              <c:layout>
                <c:manualLayout>
                  <c:x val="-2.8106255355612682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D04-4FBF-B6EF-5FA11C18E9A7}"/>
                </c:ext>
              </c:extLst>
            </c:dLbl>
            <c:dLbl>
              <c:idx val="16"/>
              <c:layout>
                <c:manualLayout>
                  <c:x val="-1.6109682947729156E-2"/>
                  <c:y val="2.0121110244692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D04-4FBF-B6EF-5FA11C18E9A7}"/>
                </c:ext>
              </c:extLst>
            </c:dLbl>
            <c:dLbl>
              <c:idx val="17"/>
              <c:layout>
                <c:manualLayout>
                  <c:x val="-3.3247643530419944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D04-4FBF-B6EF-5FA11C18E9A7}"/>
                </c:ext>
              </c:extLst>
            </c:dLbl>
            <c:dLbl>
              <c:idx val="18"/>
              <c:layout>
                <c:manualLayout>
                  <c:x val="-2.9820051413881749E-2"/>
                  <c:y val="3.50186850192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D04-4FBF-B6EF-5FA11C18E9A7}"/>
                </c:ext>
              </c:extLst>
            </c:dLbl>
            <c:dLbl>
              <c:idx val="19"/>
              <c:layout>
                <c:manualLayout>
                  <c:x val="-2.8106255355612682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D04-4FBF-B6EF-5FA11C18E9A7}"/>
                </c:ext>
              </c:extLst>
            </c:dLbl>
            <c:dLbl>
              <c:idx val="20"/>
              <c:layout>
                <c:manualLayout>
                  <c:x val="-1.7823479005998413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D04-4FBF-B6EF-5FA11C18E9A7}"/>
                </c:ext>
              </c:extLst>
            </c:dLbl>
            <c:dLbl>
              <c:idx val="21"/>
              <c:layout>
                <c:manualLayout>
                  <c:x val="-4.0102827763496142E-2"/>
                  <c:y val="-2.829600777254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D04-4FBF-B6EF-5FA11C18E9A7}"/>
                </c:ext>
              </c:extLst>
            </c:dLbl>
            <c:dLbl>
              <c:idx val="22"/>
              <c:layout>
                <c:manualLayout>
                  <c:x val="-2.63924592973436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D04-4FBF-B6EF-5FA11C18E9A7}"/>
                </c:ext>
              </c:extLst>
            </c:dLbl>
            <c:dLbl>
              <c:idx val="23"/>
              <c:layout>
                <c:manualLayout>
                  <c:x val="-3.0205722999278047E-2"/>
                  <c:y val="-2.4571614078911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D04-4FBF-B6EF-5FA11C18E9A7}"/>
                </c:ext>
              </c:extLst>
            </c:dLbl>
            <c:dLbl>
              <c:idx val="24"/>
              <c:layout>
                <c:manualLayout>
                  <c:x val="-3.153384747215094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D04-4FBF-B6EF-5FA11C18E9A7}"/>
                </c:ext>
              </c:extLst>
            </c:dLbl>
            <c:dLbl>
              <c:idx val="25"/>
              <c:layout>
                <c:manualLayout>
                  <c:x val="-1.2682090831191088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D04-4FBF-B6EF-5FA11C18E9A7}"/>
                </c:ext>
              </c:extLst>
            </c:dLbl>
            <c:dLbl>
              <c:idx val="26"/>
              <c:layout>
                <c:manualLayout>
                  <c:x val="-1.1353966358318321E-2"/>
                  <c:y val="1.49914177652406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D04-4FBF-B6EF-5FA11C18E9A7}"/>
                </c:ext>
              </c:extLst>
            </c:dLbl>
            <c:dLbl>
              <c:idx val="27"/>
              <c:layout>
                <c:manualLayout>
                  <c:x val="-3.363331511581618E-2"/>
                  <c:y val="-3.202040146617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D04-4FBF-B6EF-5FA11C18E9A7}"/>
                </c:ext>
              </c:extLst>
            </c:dLbl>
            <c:dLbl>
              <c:idx val="28"/>
              <c:layout>
                <c:manualLayout>
                  <c:x val="-2.1636742707932716E-2"/>
                  <c:y val="-3.5744795159813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D04-4FBF-B6EF-5FA11C18E9A7}"/>
                </c:ext>
              </c:extLst>
            </c:dLbl>
            <c:dLbl>
              <c:idx val="29"/>
              <c:layout>
                <c:manualLayout>
                  <c:x val="-2.6585295090041764E-2"/>
                  <c:y val="-3.574479515981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D04-4FBF-B6EF-5FA11C18E9A7}"/>
                </c:ext>
              </c:extLst>
            </c:dLbl>
            <c:dLbl>
              <c:idx val="30"/>
              <c:layout>
                <c:manualLayout>
                  <c:x val="-1.3399995951664111E-3"/>
                  <c:y val="9.83357238857684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D04-4FBF-B6EF-5FA11C18E9A7}"/>
                </c:ext>
              </c:extLst>
            </c:dLbl>
            <c:dLbl>
              <c:idx val="31"/>
              <c:layout>
                <c:manualLayout>
                  <c:x val="-1.2567692577582719E-16"/>
                  <c:y val="-3.202040146617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D04-4FBF-B6EF-5FA11C18E9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2'!$B$18:$AG$19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2'!$B$21:$AG$21</c:f>
              <c:numCache>
                <c:formatCode>#\ ##0,0</c:formatCode>
                <c:ptCount val="32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93.752330261178145</c:v>
                </c:pt>
                <c:pt idx="18">
                  <c:v>86.811663105059509</c:v>
                </c:pt>
                <c:pt idx="19">
                  <c:v>79.643812518387932</c:v>
                </c:pt>
                <c:pt idx="20">
                  <c:v>88.887920831852767</c:v>
                </c:pt>
                <c:pt idx="21">
                  <c:v>92.923464078044901</c:v>
                </c:pt>
                <c:pt idx="22">
                  <c:v>98.30519698859753</c:v>
                </c:pt>
                <c:pt idx="23">
                  <c:v>99.977310656379856</c:v>
                </c:pt>
                <c:pt idx="24">
                  <c:v>90.415405658705879</c:v>
                </c:pt>
                <c:pt idx="25">
                  <c:v>92.544788099159774</c:v>
                </c:pt>
                <c:pt idx="26">
                  <c:v>123.31403981805084</c:v>
                </c:pt>
                <c:pt idx="27">
                  <c:v>145.65539382086087</c:v>
                </c:pt>
                <c:pt idx="28">
                  <c:v>129.54365556539327</c:v>
                </c:pt>
                <c:pt idx="29" formatCode="0,0">
                  <c:v>119.64659332465637</c:v>
                </c:pt>
                <c:pt idx="30" formatCode="0,0">
                  <c:v>126.04778503269965</c:v>
                </c:pt>
                <c:pt idx="31" formatCode="0,0">
                  <c:v>144.19999999999999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653936"/>
        <c:axId val="182654496"/>
      </c:lineChart>
      <c:catAx>
        <c:axId val="18265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654496"/>
        <c:crossesAt val="50"/>
        <c:auto val="0"/>
        <c:lblAlgn val="ctr"/>
        <c:lblOffset val="100"/>
        <c:noMultiLvlLbl val="0"/>
      </c:catAx>
      <c:valAx>
        <c:axId val="182654496"/>
        <c:scaling>
          <c:orientation val="minMax"/>
          <c:max val="17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65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05995053844755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 - august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3'!$B$23:$B$27</c:f>
              <c:numCache>
                <c:formatCode>General</c:formatCode>
                <c:ptCount val="5"/>
                <c:pt idx="0">
                  <c:v>6.6</c:v>
                </c:pt>
                <c:pt idx="1">
                  <c:v>2.6</c:v>
                </c:pt>
                <c:pt idx="2">
                  <c:v>89.6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 - august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3'!$C$23:$C$27</c:f>
              <c:numCache>
                <c:formatCode>0,0</c:formatCode>
                <c:ptCount val="5"/>
                <c:pt idx="0">
                  <c:v>8</c:v>
                </c:pt>
                <c:pt idx="1">
                  <c:v>3.4</c:v>
                </c:pt>
                <c:pt idx="2">
                  <c:v>87.4</c:v>
                </c:pt>
                <c:pt idx="3">
                  <c:v>1.1000000000000001</c:v>
                </c:pt>
                <c:pt idx="4" formatCode="#\ ##0,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 - august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3'!$D$23:$D$27</c:f>
              <c:numCache>
                <c:formatCode>General</c:formatCode>
                <c:ptCount val="5"/>
                <c:pt idx="0">
                  <c:v>6.8</c:v>
                </c:pt>
                <c:pt idx="1">
                  <c:v>4.5</c:v>
                </c:pt>
                <c:pt idx="2" formatCode="0,0">
                  <c:v>87</c:v>
                </c:pt>
                <c:pt idx="3">
                  <c:v>1.6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 - august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3'!$E$23:$E$27</c:f>
              <c:numCache>
                <c:formatCode>0,0</c:formatCode>
                <c:ptCount val="5"/>
                <c:pt idx="0">
                  <c:v>7</c:v>
                </c:pt>
                <c:pt idx="1">
                  <c:v>3.7</c:v>
                </c:pt>
                <c:pt idx="2">
                  <c:v>87.2</c:v>
                </c:pt>
                <c:pt idx="3">
                  <c:v>2.1</c:v>
                </c:pt>
                <c:pt idx="4" formatCode="#\ ##0,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 - august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3'!$F$23:$F$27</c:f>
              <c:numCache>
                <c:formatCode>General</c:formatCode>
                <c:ptCount val="5"/>
                <c:pt idx="0">
                  <c:v>7.6</c:v>
                </c:pt>
                <c:pt idx="1">
                  <c:v>2.5</c:v>
                </c:pt>
                <c:pt idx="2">
                  <c:v>87.1</c:v>
                </c:pt>
                <c:pt idx="3">
                  <c:v>2.7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 - august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3'!$G$23:$G$27</c:f>
              <c:numCache>
                <c:formatCode>General</c:formatCode>
                <c:ptCount val="5"/>
                <c:pt idx="0">
                  <c:v>6.2</c:v>
                </c:pt>
                <c:pt idx="1">
                  <c:v>1.6</c:v>
                </c:pt>
                <c:pt idx="2">
                  <c:v>90.6</c:v>
                </c:pt>
                <c:pt idx="3">
                  <c:v>1.4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317312"/>
        <c:axId val="183317872"/>
      </c:barChart>
      <c:catAx>
        <c:axId val="183317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317872"/>
        <c:crossesAt val="0"/>
        <c:auto val="1"/>
        <c:lblAlgn val="ctr"/>
        <c:lblOffset val="100"/>
        <c:noMultiLvlLbl val="0"/>
      </c:catAx>
      <c:valAx>
        <c:axId val="18331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317312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317179275242529"/>
          <c:y val="0.88995112137928867"/>
          <c:w val="0.89682824803149608"/>
          <c:h val="0.110048859277205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august  2016</c:v>
                </c:pt>
                <c:pt idx="1">
                  <c:v>Ianuarie - august  2017</c:v>
                </c:pt>
                <c:pt idx="2">
                  <c:v>Ianuarie - august  2018</c:v>
                </c:pt>
                <c:pt idx="3">
                  <c:v>Ianuarie - august  2019</c:v>
                </c:pt>
                <c:pt idx="4">
                  <c:v>Ianuarie - august  2020</c:v>
                </c:pt>
                <c:pt idx="5">
                  <c:v>Ianuarie - august  2021</c:v>
                </c:pt>
              </c:strCache>
            </c:strRef>
          </c:cat>
          <c:val>
            <c:numRef>
              <c:f>'Figura 4'!$B$21:$G$21</c:f>
              <c:numCache>
                <c:formatCode>#\ ##0,0</c:formatCode>
                <c:ptCount val="6"/>
                <c:pt idx="0">
                  <c:v>57.1</c:v>
                </c:pt>
                <c:pt idx="1">
                  <c:v>58.1</c:v>
                </c:pt>
                <c:pt idx="2">
                  <c:v>66</c:v>
                </c:pt>
                <c:pt idx="3">
                  <c:v>63.7</c:v>
                </c:pt>
                <c:pt idx="4">
                  <c:v>65</c:v>
                </c:pt>
                <c:pt idx="5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august  2016</c:v>
                </c:pt>
                <c:pt idx="1">
                  <c:v>Ianuarie - august  2017</c:v>
                </c:pt>
                <c:pt idx="2">
                  <c:v>Ianuarie - august  2018</c:v>
                </c:pt>
                <c:pt idx="3">
                  <c:v>Ianuarie - august  2019</c:v>
                </c:pt>
                <c:pt idx="4">
                  <c:v>Ianuarie - august  2020</c:v>
                </c:pt>
                <c:pt idx="5">
                  <c:v>Ianuarie - august  2021</c:v>
                </c:pt>
              </c:strCache>
            </c:strRef>
          </c:cat>
          <c:val>
            <c:numRef>
              <c:f>'Figura 4'!$B$22:$G$22</c:f>
              <c:numCache>
                <c:formatCode>#\ ##0,0</c:formatCode>
                <c:ptCount val="6"/>
                <c:pt idx="0">
                  <c:v>21.3</c:v>
                </c:pt>
                <c:pt idx="1">
                  <c:v>20.8</c:v>
                </c:pt>
                <c:pt idx="2">
                  <c:v>15.8</c:v>
                </c:pt>
                <c:pt idx="3">
                  <c:v>14.6</c:v>
                </c:pt>
                <c:pt idx="4">
                  <c:v>16.2</c:v>
                </c:pt>
                <c:pt idx="5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august  2016</c:v>
                </c:pt>
                <c:pt idx="1">
                  <c:v>Ianuarie - august  2017</c:v>
                </c:pt>
                <c:pt idx="2">
                  <c:v>Ianuarie - august  2018</c:v>
                </c:pt>
                <c:pt idx="3">
                  <c:v>Ianuarie - august  2019</c:v>
                </c:pt>
                <c:pt idx="4">
                  <c:v>Ianuarie - august  2020</c:v>
                </c:pt>
                <c:pt idx="5">
                  <c:v>Ianuarie - august  2021</c:v>
                </c:pt>
              </c:strCache>
            </c:strRef>
          </c:cat>
          <c:val>
            <c:numRef>
              <c:f>'Figura 4'!$B$23:$G$23</c:f>
              <c:numCache>
                <c:formatCode>#\ ##0,0</c:formatCode>
                <c:ptCount val="6"/>
                <c:pt idx="0">
                  <c:v>21.6</c:v>
                </c:pt>
                <c:pt idx="1">
                  <c:v>21.1</c:v>
                </c:pt>
                <c:pt idx="2">
                  <c:v>18.2</c:v>
                </c:pt>
                <c:pt idx="3">
                  <c:v>21.7</c:v>
                </c:pt>
                <c:pt idx="4">
                  <c:v>18.8</c:v>
                </c:pt>
                <c:pt idx="5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321792"/>
        <c:axId val="183322352"/>
      </c:barChart>
      <c:catAx>
        <c:axId val="1833217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322352"/>
        <c:crosses val="autoZero"/>
        <c:auto val="1"/>
        <c:lblAlgn val="ctr"/>
        <c:lblOffset val="100"/>
        <c:noMultiLvlLbl val="0"/>
      </c:catAx>
      <c:valAx>
        <c:axId val="183322352"/>
        <c:scaling>
          <c:orientation val="minMax"/>
          <c:max val="100"/>
        </c:scaling>
        <c:delete val="0"/>
        <c:axPos val="l"/>
        <c:numFmt formatCode="# 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321792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3755354110147993"/>
          <c:w val="1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9043102615005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5'!$B$23</c:f>
              <c:strCache>
                <c:ptCount val="1"/>
                <c:pt idx="0">
                  <c:v> Ianuarie - august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Elveția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Franța</c:v>
                </c:pt>
                <c:pt idx="15">
                  <c:v>Spania</c:v>
                </c:pt>
                <c:pt idx="16">
                  <c:v>Grecia</c:v>
                </c:pt>
                <c:pt idx="17">
                  <c:v>Portugalia</c:v>
                </c:pt>
                <c:pt idx="18">
                  <c:v>S. U. A.</c:v>
                </c:pt>
              </c:strCache>
            </c:strRef>
          </c:cat>
          <c:val>
            <c:numRef>
              <c:f>'Figura 5'!$B$24:$B$42</c:f>
              <c:numCache>
                <c:formatCode>###0,0</c:formatCode>
                <c:ptCount val="19"/>
                <c:pt idx="0">
                  <c:v>24.33413364038741</c:v>
                </c:pt>
                <c:pt idx="1">
                  <c:v>6.3475507689272241</c:v>
                </c:pt>
                <c:pt idx="2">
                  <c:v>11.725059606350086</c:v>
                </c:pt>
                <c:pt idx="3">
                  <c:v>3.447120158038302</c:v>
                </c:pt>
                <c:pt idx="4">
                  <c:v>10.095477588199941</c:v>
                </c:pt>
                <c:pt idx="5">
                  <c:v>3.4397547254173726</c:v>
                </c:pt>
                <c:pt idx="6">
                  <c:v>2.5548117415242624</c:v>
                </c:pt>
                <c:pt idx="7">
                  <c:v>1.5146764474042269</c:v>
                </c:pt>
                <c:pt idx="8">
                  <c:v>1.5720299380025078</c:v>
                </c:pt>
                <c:pt idx="9">
                  <c:v>5.6781185314067102</c:v>
                </c:pt>
                <c:pt idx="10">
                  <c:v>6.2003272444179007</c:v>
                </c:pt>
                <c:pt idx="11">
                  <c:v>3.0967095136251941</c:v>
                </c:pt>
                <c:pt idx="12">
                  <c:v>0.32064188944485172</c:v>
                </c:pt>
                <c:pt idx="13">
                  <c:v>0.97789719181989376</c:v>
                </c:pt>
                <c:pt idx="14">
                  <c:v>2.2494667785308056</c:v>
                </c:pt>
                <c:pt idx="15">
                  <c:v>0.31519495831314553</c:v>
                </c:pt>
                <c:pt idx="16">
                  <c:v>1.0849826004020422</c:v>
                </c:pt>
                <c:pt idx="17">
                  <c:v>2.2871437872940693E-2</c:v>
                </c:pt>
                <c:pt idx="18">
                  <c:v>0.89900666705572951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5'!$C$23</c:f>
              <c:strCache>
                <c:ptCount val="1"/>
                <c:pt idx="0">
                  <c:v>Ianuarie - august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Elveția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Franța</c:v>
                </c:pt>
                <c:pt idx="15">
                  <c:v>Spania</c:v>
                </c:pt>
                <c:pt idx="16">
                  <c:v>Grecia</c:v>
                </c:pt>
                <c:pt idx="17">
                  <c:v>Portugalia</c:v>
                </c:pt>
                <c:pt idx="18">
                  <c:v>S. U. A.</c:v>
                </c:pt>
              </c:strCache>
            </c:strRef>
          </c:cat>
          <c:val>
            <c:numRef>
              <c:f>'Figura 5'!$C$24:$C$42</c:f>
              <c:numCache>
                <c:formatCode>###0,0</c:formatCode>
                <c:ptCount val="19"/>
                <c:pt idx="0">
                  <c:v>24.445585241271885</c:v>
                </c:pt>
                <c:pt idx="1">
                  <c:v>6.6967450304417264</c:v>
                </c:pt>
                <c:pt idx="2">
                  <c:v>11.362892718592011</c:v>
                </c:pt>
                <c:pt idx="3">
                  <c:v>4.1274537343429891</c:v>
                </c:pt>
                <c:pt idx="4">
                  <c:v>9.2591378488957741</c:v>
                </c:pt>
                <c:pt idx="5">
                  <c:v>3.27842748845976</c:v>
                </c:pt>
                <c:pt idx="6">
                  <c:v>3.0207173026295555</c:v>
                </c:pt>
                <c:pt idx="7">
                  <c:v>1.3631316530862509</c:v>
                </c:pt>
                <c:pt idx="8">
                  <c:v>1.2378632988139084</c:v>
                </c:pt>
                <c:pt idx="9">
                  <c:v>5.1524879329573681</c:v>
                </c:pt>
                <c:pt idx="10">
                  <c:v>6.0701474971632576</c:v>
                </c:pt>
                <c:pt idx="11">
                  <c:v>3.6778238560115959</c:v>
                </c:pt>
                <c:pt idx="12">
                  <c:v>0.44029216934535947</c:v>
                </c:pt>
                <c:pt idx="13">
                  <c:v>1.0262269206962682</c:v>
                </c:pt>
                <c:pt idx="14">
                  <c:v>1.6812166513024842</c:v>
                </c:pt>
                <c:pt idx="15">
                  <c:v>1.0108135504011799</c:v>
                </c:pt>
                <c:pt idx="16">
                  <c:v>1.4128285157677696</c:v>
                </c:pt>
                <c:pt idx="17">
                  <c:v>5.3992169814309496E-3</c:v>
                </c:pt>
                <c:pt idx="18">
                  <c:v>0.83297363540084191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5'!$D$23</c:f>
              <c:strCache>
                <c:ptCount val="1"/>
                <c:pt idx="0">
                  <c:v>Ianuarie - august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Elveția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Franța</c:v>
                </c:pt>
                <c:pt idx="15">
                  <c:v>Spania</c:v>
                </c:pt>
                <c:pt idx="16">
                  <c:v>Grecia</c:v>
                </c:pt>
                <c:pt idx="17">
                  <c:v>Portugalia</c:v>
                </c:pt>
                <c:pt idx="18">
                  <c:v>S. U. A.</c:v>
                </c:pt>
              </c:strCache>
            </c:strRef>
          </c:cat>
          <c:val>
            <c:numRef>
              <c:f>'Figura 5'!$D$24:$D$42</c:f>
              <c:numCache>
                <c:formatCode>###0,0</c:formatCode>
                <c:ptCount val="19"/>
                <c:pt idx="0">
                  <c:v>27.86751679885532</c:v>
                </c:pt>
                <c:pt idx="1">
                  <c:v>8.4079204280656583</c:v>
                </c:pt>
                <c:pt idx="2">
                  <c:v>8.2235646720340636</c:v>
                </c:pt>
                <c:pt idx="3">
                  <c:v>3.276570881880426</c:v>
                </c:pt>
                <c:pt idx="4">
                  <c:v>11.759719947957702</c:v>
                </c:pt>
                <c:pt idx="5">
                  <c:v>3.4720014051256971</c:v>
                </c:pt>
                <c:pt idx="6">
                  <c:v>3.0052977083711201</c:v>
                </c:pt>
                <c:pt idx="7">
                  <c:v>1.5134651442312048</c:v>
                </c:pt>
                <c:pt idx="8">
                  <c:v>1.9815839462965452</c:v>
                </c:pt>
                <c:pt idx="9">
                  <c:v>3.5596794335825925</c:v>
                </c:pt>
                <c:pt idx="10">
                  <c:v>3.3117873116933851</c:v>
                </c:pt>
                <c:pt idx="11">
                  <c:v>1.9560334754973541</c:v>
                </c:pt>
                <c:pt idx="12">
                  <c:v>0.29247522788147945</c:v>
                </c:pt>
                <c:pt idx="13">
                  <c:v>1.4308004132845447</c:v>
                </c:pt>
                <c:pt idx="14">
                  <c:v>2.0971805113568132</c:v>
                </c:pt>
                <c:pt idx="15">
                  <c:v>1.0889567568315099</c:v>
                </c:pt>
                <c:pt idx="16">
                  <c:v>1.3813570169062859</c:v>
                </c:pt>
                <c:pt idx="17">
                  <c:v>0.53362085325145514</c:v>
                </c:pt>
                <c:pt idx="18">
                  <c:v>0.81157905140201136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5'!$E$23</c:f>
              <c:strCache>
                <c:ptCount val="1"/>
                <c:pt idx="0">
                  <c:v> Ianuarie - august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Elveția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Franța</c:v>
                </c:pt>
                <c:pt idx="15">
                  <c:v>Spania</c:v>
                </c:pt>
                <c:pt idx="16">
                  <c:v>Grecia</c:v>
                </c:pt>
                <c:pt idx="17">
                  <c:v>Portugalia</c:v>
                </c:pt>
                <c:pt idx="18">
                  <c:v>S. U. A.</c:v>
                </c:pt>
              </c:strCache>
            </c:strRef>
          </c:cat>
          <c:val>
            <c:numRef>
              <c:f>'Figura 5'!$E$24:$E$42</c:f>
              <c:numCache>
                <c:formatCode>###0,0</c:formatCode>
                <c:ptCount val="19"/>
                <c:pt idx="0">
                  <c:v>28.413411370910513</c:v>
                </c:pt>
                <c:pt idx="1">
                  <c:v>9.0030629269168418</c:v>
                </c:pt>
                <c:pt idx="2">
                  <c:v>8.2697787172935069</c:v>
                </c:pt>
                <c:pt idx="3">
                  <c:v>7.4324231057078292</c:v>
                </c:pt>
                <c:pt idx="4">
                  <c:v>10.353191193035215</c:v>
                </c:pt>
                <c:pt idx="5">
                  <c:v>3.8699761281894505</c:v>
                </c:pt>
                <c:pt idx="6">
                  <c:v>2.6024090180301287</c:v>
                </c:pt>
                <c:pt idx="7">
                  <c:v>1.977767024932569</c:v>
                </c:pt>
                <c:pt idx="8">
                  <c:v>2.9784968978633417</c:v>
                </c:pt>
                <c:pt idx="9">
                  <c:v>3.0072353292119218</c:v>
                </c:pt>
                <c:pt idx="10">
                  <c:v>1.9925874981506206</c:v>
                </c:pt>
                <c:pt idx="11">
                  <c:v>1.5023568779537388</c:v>
                </c:pt>
                <c:pt idx="12">
                  <c:v>0.30981261355247469</c:v>
                </c:pt>
                <c:pt idx="13">
                  <c:v>1.3328580337133424</c:v>
                </c:pt>
                <c:pt idx="14">
                  <c:v>1.2872760127943785</c:v>
                </c:pt>
                <c:pt idx="15">
                  <c:v>1.1954625832173231</c:v>
                </c:pt>
                <c:pt idx="16">
                  <c:v>1.0324479754998839</c:v>
                </c:pt>
                <c:pt idx="17">
                  <c:v>4.9993396894871993E-3</c:v>
                </c:pt>
                <c:pt idx="18">
                  <c:v>0.81305597029903331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5'!$F$23</c:f>
              <c:strCache>
                <c:ptCount val="1"/>
                <c:pt idx="0">
                  <c:v>Ianuarie - august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Elveția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Franța</c:v>
                </c:pt>
                <c:pt idx="15">
                  <c:v>Spania</c:v>
                </c:pt>
                <c:pt idx="16">
                  <c:v>Grecia</c:v>
                </c:pt>
                <c:pt idx="17">
                  <c:v>Portugalia</c:v>
                </c:pt>
                <c:pt idx="18">
                  <c:v>S. U. A.</c:v>
                </c:pt>
              </c:strCache>
            </c:strRef>
          </c:cat>
          <c:val>
            <c:numRef>
              <c:f>'Figura 5'!$F$24:$F$42</c:f>
              <c:numCache>
                <c:formatCode>###0,0</c:formatCode>
                <c:ptCount val="19"/>
                <c:pt idx="0">
                  <c:v>27.14815730362411</c:v>
                </c:pt>
                <c:pt idx="1">
                  <c:v>9.0523503464340926</c:v>
                </c:pt>
                <c:pt idx="2">
                  <c:v>9.874297278061448</c:v>
                </c:pt>
                <c:pt idx="3">
                  <c:v>6.7572175865980526</c:v>
                </c:pt>
                <c:pt idx="4">
                  <c:v>9.0871592981974612</c:v>
                </c:pt>
                <c:pt idx="5">
                  <c:v>4.1416263006970402</c:v>
                </c:pt>
                <c:pt idx="6">
                  <c:v>2.5479801945815446</c:v>
                </c:pt>
                <c:pt idx="7">
                  <c:v>3.3544512815001593</c:v>
                </c:pt>
                <c:pt idx="8">
                  <c:v>2.801711677617936</c:v>
                </c:pt>
                <c:pt idx="9">
                  <c:v>2.785324331465759</c:v>
                </c:pt>
                <c:pt idx="10">
                  <c:v>1.7227631035058932</c:v>
                </c:pt>
                <c:pt idx="11">
                  <c:v>1.5249897946273774</c:v>
                </c:pt>
                <c:pt idx="12">
                  <c:v>0.85229143903001636</c:v>
                </c:pt>
                <c:pt idx="13">
                  <c:v>1.4947281777545245</c:v>
                </c:pt>
                <c:pt idx="14">
                  <c:v>1.4100410649169874</c:v>
                </c:pt>
                <c:pt idx="15">
                  <c:v>1.5134104093239389</c:v>
                </c:pt>
                <c:pt idx="16">
                  <c:v>1.5132599952634991</c:v>
                </c:pt>
                <c:pt idx="17">
                  <c:v>0.59332391361062942</c:v>
                </c:pt>
                <c:pt idx="18">
                  <c:v>1.104716152791875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5'!$G$23</c:f>
              <c:strCache>
                <c:ptCount val="1"/>
                <c:pt idx="0">
                  <c:v>Ianuarie - august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Ucraina</c:v>
                </c:pt>
                <c:pt idx="7">
                  <c:v>Republica Cehă</c:v>
                </c:pt>
                <c:pt idx="8">
                  <c:v>Elveția</c:v>
                </c:pt>
                <c:pt idx="9">
                  <c:v>Belarus</c:v>
                </c:pt>
                <c:pt idx="10">
                  <c:v>Regatul Unit </c:v>
                </c:pt>
                <c:pt idx="11">
                  <c:v>Bulgaria</c:v>
                </c:pt>
                <c:pt idx="12">
                  <c:v>Ungaria</c:v>
                </c:pt>
                <c:pt idx="13">
                  <c:v>Olanda</c:v>
                </c:pt>
                <c:pt idx="14">
                  <c:v>Franța</c:v>
                </c:pt>
                <c:pt idx="15">
                  <c:v>Spania</c:v>
                </c:pt>
                <c:pt idx="16">
                  <c:v>Grecia</c:v>
                </c:pt>
                <c:pt idx="17">
                  <c:v>Portugalia</c:v>
                </c:pt>
                <c:pt idx="18">
                  <c:v>S. U. A.</c:v>
                </c:pt>
              </c:strCache>
            </c:strRef>
          </c:cat>
          <c:val>
            <c:numRef>
              <c:f>'Figura 5'!$G$24:$G$42</c:f>
              <c:numCache>
                <c:formatCode>###0,0</c:formatCode>
                <c:ptCount val="19"/>
                <c:pt idx="0">
                  <c:v>27.388555760874802</c:v>
                </c:pt>
                <c:pt idx="1">
                  <c:v>9.3459623044911098</c:v>
                </c:pt>
                <c:pt idx="2">
                  <c:v>9.3392855331236291</c:v>
                </c:pt>
                <c:pt idx="3">
                  <c:v>8.9622831237052409</c:v>
                </c:pt>
                <c:pt idx="4">
                  <c:v>7.6662027577585432</c:v>
                </c:pt>
                <c:pt idx="5">
                  <c:v>3.665863021980857</c:v>
                </c:pt>
                <c:pt idx="6">
                  <c:v>3.0937132941256307</c:v>
                </c:pt>
                <c:pt idx="7">
                  <c:v>3.0037306949225502</c:v>
                </c:pt>
                <c:pt idx="8">
                  <c:v>2.443126345132379</c:v>
                </c:pt>
                <c:pt idx="9">
                  <c:v>2.2568703880038057</c:v>
                </c:pt>
                <c:pt idx="10">
                  <c:v>2.1689577316716364</c:v>
                </c:pt>
                <c:pt idx="11">
                  <c:v>1.5568033291283863</c:v>
                </c:pt>
                <c:pt idx="12">
                  <c:v>1.4003882093578572</c:v>
                </c:pt>
                <c:pt idx="13">
                  <c:v>1.2838349820462702</c:v>
                </c:pt>
                <c:pt idx="14">
                  <c:v>1.1921589487296456</c:v>
                </c:pt>
                <c:pt idx="15">
                  <c:v>1.1089337154097831</c:v>
                </c:pt>
                <c:pt idx="16">
                  <c:v>1.0199676451794506</c:v>
                </c:pt>
                <c:pt idx="17">
                  <c:v>0.89312633227199933</c:v>
                </c:pt>
                <c:pt idx="18">
                  <c:v>0.87436857380499655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234208"/>
        <c:axId val="183234768"/>
      </c:barChart>
      <c:catAx>
        <c:axId val="1832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234768"/>
        <c:crosses val="autoZero"/>
        <c:auto val="1"/>
        <c:lblAlgn val="ctr"/>
        <c:lblOffset val="100"/>
        <c:noMultiLvlLbl val="0"/>
      </c:catAx>
      <c:valAx>
        <c:axId val="18323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234208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367639180296727"/>
          <c:y val="0.87016811283858642"/>
          <c:w val="0.74175126090956245"/>
          <c:h val="0.12001814220814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</a:rPr>
              <a:t>Ianuarie -</a:t>
            </a:r>
            <a:r>
              <a:rPr lang="en-US" sz="800" b="1">
                <a:solidFill>
                  <a:sysClr val="windowText" lastClr="000000"/>
                </a:solidFill>
              </a:rPr>
              <a:t>august</a:t>
            </a:r>
            <a:r>
              <a:rPr lang="ro-RO" sz="800" b="1">
                <a:solidFill>
                  <a:sysClr val="windowText" lastClr="000000"/>
                </a:solidFill>
              </a:rPr>
              <a:t> </a:t>
            </a:r>
            <a:r>
              <a:rPr lang="en-US" sz="800" b="1">
                <a:solidFill>
                  <a:sysClr val="windowText" lastClr="000000"/>
                </a:solidFill>
              </a:rPr>
              <a:t> </a:t>
            </a:r>
            <a:r>
              <a:rPr lang="ro-RO" sz="800" b="1">
                <a:solidFill>
                  <a:sysClr val="windowText" lastClr="000000"/>
                </a:solidFill>
              </a:rPr>
              <a:t>2020</a:t>
            </a:r>
            <a:endParaRPr lang="en-US" sz="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4070140771595914"/>
          <c:y val="1.6647170760575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82871867027"/>
          <c:y val="0.14671789654880885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6'!$B$23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Lbls>
            <c:dLbl>
              <c:idx val="0"/>
              <c:layout>
                <c:manualLayout>
                  <c:x val="-3.4928079402968361E-2"/>
                  <c:y val="1.06590154850559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79673877818786"/>
                      <c:h val="0.163458273448100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1.2612579440094166E-2"/>
                  <c:y val="-0.127599598299548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40117862625661"/>
                      <c:h val="0.17004621897010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4.9481395102558515E-2"/>
                  <c:y val="-0.131078797737056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9854074844418"/>
                      <c:h val="0.212265436517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3.0499672663511824E-2"/>
                  <c:y val="-3.04419023093811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2705888179"/>
                      <c:h val="0.158395503592353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7.8711682936841609E-2"/>
                  <c:y val="2.5644695356476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9142868335488"/>
                      <c:h val="0.17125897724322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6.1901802853452884E-2"/>
                  <c:y val="1.1242965796446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89304157963768"/>
                      <c:h val="0.159204683994750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6"/>
              <c:layout>
                <c:manualLayout>
                  <c:x val="-7.1235744839299913E-3"/>
                  <c:y val="-6.66686475511316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013358404826"/>
                      <c:h val="0.189049830309672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7"/>
              <c:layout>
                <c:manualLayout>
                  <c:x val="1.3915898346924501E-2"/>
                  <c:y val="-6.96428883179460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39718729188702"/>
                      <c:h val="0.245371636237777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-1.7709714899973927E-2"/>
                  <c:y val="9.21772330319783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52575704152"/>
                      <c:h val="0.22200301885341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6'!$B$24:$B$32</c:f>
              <c:numCache>
                <c:formatCode>0,0</c:formatCode>
                <c:ptCount val="9"/>
                <c:pt idx="0">
                  <c:v>24.6</c:v>
                </c:pt>
                <c:pt idx="1">
                  <c:v>7.5</c:v>
                </c:pt>
                <c:pt idx="2">
                  <c:v>8.4</c:v>
                </c:pt>
                <c:pt idx="3">
                  <c:v>0.3</c:v>
                </c:pt>
                <c:pt idx="4">
                  <c:v>4.5999999999999996</c:v>
                </c:pt>
                <c:pt idx="5">
                  <c:v>5.3</c:v>
                </c:pt>
                <c:pt idx="6">
                  <c:v>7</c:v>
                </c:pt>
                <c:pt idx="7">
                  <c:v>21.4</c:v>
                </c:pt>
                <c:pt idx="8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-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august  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  <a:endPara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015160914496675"/>
          <c:y val="1.5419444306384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21447700897249"/>
          <c:y val="0.17441150672618744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6'!$B$34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Lbls>
            <c:dLbl>
              <c:idx val="0"/>
              <c:layout>
                <c:manualLayout>
                  <c:x val="-4.382520905568027E-2"/>
                  <c:y val="3.783372578905296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1086804557352743"/>
                      <c:h val="0.157936775168163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5.5030387129357148E-3"/>
                  <c:y val="-1.93412981617071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4307091737149"/>
                      <c:h val="0.174130096792416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2.4247636286821479E-2"/>
                  <c:y val="-6.3945308871578496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941656201298206"/>
                      <c:h val="0.185427795601184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4.1666830708661416E-2"/>
                  <c:y val="-3.04514173134977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22801837270337"/>
                      <c:h val="0.174130176174021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-9.2874973059554316E-3"/>
                  <c:y val="5.8074065184562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-9.583333333333334E-2"/>
                  <c:y val="5.24976034036668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-0.15667816968888723"/>
                  <c:y val="-5.2757621604940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20800524934378"/>
                      <c:h val="0.22733057648369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-1.2310249951419808E-3"/>
                  <c:y val="-0.107478881024392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51729747579227"/>
                      <c:h val="0.280531032252334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2.4754007319174313E-2"/>
                  <c:y val="4.27065784754750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91523411322513"/>
                      <c:h val="0.220255800219811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6'!$B$35:$B$43</c:f>
              <c:numCache>
                <c:formatCode>0,0</c:formatCode>
                <c:ptCount val="9"/>
                <c:pt idx="0">
                  <c:v>20.5</c:v>
                </c:pt>
                <c:pt idx="1">
                  <c:v>7.3</c:v>
                </c:pt>
                <c:pt idx="2">
                  <c:v>10.3</c:v>
                </c:pt>
                <c:pt idx="3">
                  <c:v>0.8</c:v>
                </c:pt>
                <c:pt idx="4">
                  <c:v>2.5</c:v>
                </c:pt>
                <c:pt idx="5">
                  <c:v>5</c:v>
                </c:pt>
                <c:pt idx="6">
                  <c:v>8.6999999999999993</c:v>
                </c:pt>
                <c:pt idx="7">
                  <c:v>23.6</c:v>
                </c:pt>
                <c:pt idx="8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7'!$B$22:$B$27</c:f>
              <c:numCache>
                <c:formatCode>#\ ##0,0</c:formatCode>
                <c:ptCount val="6"/>
                <c:pt idx="0">
                  <c:v>207.3</c:v>
                </c:pt>
                <c:pt idx="1">
                  <c:v>266.8</c:v>
                </c:pt>
                <c:pt idx="2">
                  <c:v>374.3</c:v>
                </c:pt>
                <c:pt idx="3">
                  <c:v>372.6</c:v>
                </c:pt>
                <c:pt idx="4">
                  <c:v>379.8</c:v>
                </c:pt>
                <c:pt idx="5">
                  <c:v>399.4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7'!$C$22:$C$27</c:f>
              <c:numCache>
                <c:formatCode>#\ ##0,0</c:formatCode>
                <c:ptCount val="6"/>
                <c:pt idx="0">
                  <c:v>287</c:v>
                </c:pt>
                <c:pt idx="1">
                  <c:v>332.7</c:v>
                </c:pt>
                <c:pt idx="2">
                  <c:v>427.6</c:v>
                </c:pt>
                <c:pt idx="3">
                  <c:v>459.3</c:v>
                </c:pt>
                <c:pt idx="4">
                  <c:v>484.8</c:v>
                </c:pt>
                <c:pt idx="5">
                  <c:v>521.5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7'!$D$22:$D$27</c:f>
              <c:numCache>
                <c:formatCode>#\ ##0,0</c:formatCode>
                <c:ptCount val="6"/>
                <c:pt idx="0">
                  <c:v>366.8</c:v>
                </c:pt>
                <c:pt idx="1">
                  <c:v>431.2</c:v>
                </c:pt>
                <c:pt idx="2">
                  <c:v>524.1</c:v>
                </c:pt>
                <c:pt idx="3">
                  <c:v>533.79999999999995</c:v>
                </c:pt>
                <c:pt idx="4">
                  <c:v>500.5</c:v>
                </c:pt>
                <c:pt idx="5">
                  <c:v>630.20000000000005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7'!$E$22:$E$27</c:f>
              <c:numCache>
                <c:formatCode>#\ ##0,0</c:formatCode>
                <c:ptCount val="6"/>
                <c:pt idx="0">
                  <c:v>354.9</c:v>
                </c:pt>
                <c:pt idx="1">
                  <c:v>361.5</c:v>
                </c:pt>
                <c:pt idx="2">
                  <c:v>444.6</c:v>
                </c:pt>
                <c:pt idx="3">
                  <c:v>515.6</c:v>
                </c:pt>
                <c:pt idx="4">
                  <c:v>285.60000000000002</c:v>
                </c:pt>
                <c:pt idx="5">
                  <c:v>562.20000000000005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7'!$F$22:$F$27</c:f>
              <c:numCache>
                <c:formatCode>#\ ##0,0</c:formatCode>
                <c:ptCount val="6"/>
                <c:pt idx="0">
                  <c:v>327.7</c:v>
                </c:pt>
                <c:pt idx="1">
                  <c:v>400.4</c:v>
                </c:pt>
                <c:pt idx="2">
                  <c:v>505.6</c:v>
                </c:pt>
                <c:pt idx="3">
                  <c:v>481.6</c:v>
                </c:pt>
                <c:pt idx="4">
                  <c:v>329.4</c:v>
                </c:pt>
                <c:pt idx="5">
                  <c:v>563.4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7'!$G$22:$G$27</c:f>
              <c:numCache>
                <c:formatCode>#\ ##0,0</c:formatCode>
                <c:ptCount val="6"/>
                <c:pt idx="0">
                  <c:v>324.60000000000002</c:v>
                </c:pt>
                <c:pt idx="1">
                  <c:v>388.8</c:v>
                </c:pt>
                <c:pt idx="2">
                  <c:v>458.7</c:v>
                </c:pt>
                <c:pt idx="3">
                  <c:v>445.4</c:v>
                </c:pt>
                <c:pt idx="4">
                  <c:v>413.5</c:v>
                </c:pt>
                <c:pt idx="5">
                  <c:v>589.70000000000005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7'!$H$22:$H$27</c:f>
              <c:numCache>
                <c:formatCode>#\ ##0,0</c:formatCode>
                <c:ptCount val="6"/>
                <c:pt idx="0">
                  <c:v>314.10000000000002</c:v>
                </c:pt>
                <c:pt idx="1">
                  <c:v>396.9</c:v>
                </c:pt>
                <c:pt idx="2">
                  <c:v>488</c:v>
                </c:pt>
                <c:pt idx="3">
                  <c:v>499.1</c:v>
                </c:pt>
                <c:pt idx="4">
                  <c:v>496.6</c:v>
                </c:pt>
                <c:pt idx="5">
                  <c:v>561.9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7'!$I$22:$I$27</c:f>
              <c:numCache>
                <c:formatCode>#\ ##0,0</c:formatCode>
                <c:ptCount val="6"/>
                <c:pt idx="0">
                  <c:v>351.1</c:v>
                </c:pt>
                <c:pt idx="1">
                  <c:v>429.7</c:v>
                </c:pt>
                <c:pt idx="2">
                  <c:v>480.7</c:v>
                </c:pt>
                <c:pt idx="3">
                  <c:v>464.3</c:v>
                </c:pt>
                <c:pt idx="4">
                  <c:v>433.6</c:v>
                </c:pt>
                <c:pt idx="5">
                  <c:v>575.20000000000005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7'!$J$22:$J$27</c:f>
              <c:numCache>
                <c:formatCode>#\ ##0,0</c:formatCode>
                <c:ptCount val="6"/>
                <c:pt idx="0">
                  <c:v>361.6</c:v>
                </c:pt>
                <c:pt idx="1">
                  <c:v>430.8</c:v>
                </c:pt>
                <c:pt idx="2">
                  <c:v>474</c:v>
                </c:pt>
                <c:pt idx="3">
                  <c:v>501.7</c:v>
                </c:pt>
                <c:pt idx="4">
                  <c:v>508.3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7'!$K$22:$K$27</c:f>
              <c:numCache>
                <c:formatCode>#\ ##0,0</c:formatCode>
                <c:ptCount val="6"/>
                <c:pt idx="0">
                  <c:v>380.2</c:v>
                </c:pt>
                <c:pt idx="1">
                  <c:v>465.9</c:v>
                </c:pt>
                <c:pt idx="2">
                  <c:v>540.6</c:v>
                </c:pt>
                <c:pt idx="3">
                  <c:v>525.29999999999995</c:v>
                </c:pt>
                <c:pt idx="4">
                  <c:v>493.6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7'!$L$22:$L$27</c:f>
              <c:numCache>
                <c:formatCode>#\ ##0,0</c:formatCode>
                <c:ptCount val="6"/>
                <c:pt idx="0">
                  <c:v>353.5</c:v>
                </c:pt>
                <c:pt idx="1">
                  <c:v>455.3</c:v>
                </c:pt>
                <c:pt idx="2">
                  <c:v>522.6</c:v>
                </c:pt>
                <c:pt idx="3">
                  <c:v>504.1</c:v>
                </c:pt>
                <c:pt idx="4">
                  <c:v>522.9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7'!$M$22:$M$27</c:f>
              <c:numCache>
                <c:formatCode>#\ ##0,0</c:formatCode>
                <c:ptCount val="6"/>
                <c:pt idx="0">
                  <c:v>391.4</c:v>
                </c:pt>
                <c:pt idx="1">
                  <c:v>471.4</c:v>
                </c:pt>
                <c:pt idx="2">
                  <c:v>519.29999999999995</c:v>
                </c:pt>
                <c:pt idx="3">
                  <c:v>539.70000000000005</c:v>
                </c:pt>
                <c:pt idx="4">
                  <c:v>567.29999999999995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4388016"/>
        <c:axId val="184388576"/>
      </c:barChart>
      <c:catAx>
        <c:axId val="1843880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388576"/>
        <c:crosses val="autoZero"/>
        <c:auto val="0"/>
        <c:lblAlgn val="ctr"/>
        <c:lblOffset val="100"/>
        <c:tickLblSkip val="1"/>
        <c:noMultiLvlLbl val="0"/>
      </c:catAx>
      <c:valAx>
        <c:axId val="184388576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38801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8010999798734E-2"/>
          <c:y val="6.6174643530060306E-2"/>
          <c:w val="0.91471125269646625"/>
          <c:h val="0.67606110380261897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41781132602164E-2"/>
                  <c:y val="3.5646025728265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4.5141692313841478E-2"/>
                  <c:y val="-3.4324747261481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2.7626070852818541E-2"/>
                  <c:y val="-4.071901106998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3.0079946903188826E-2"/>
                  <c:y val="-2.9653128202145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3.4329218311433471E-2"/>
                  <c:y val="2.74708914397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2.510227169879627E-2"/>
                  <c:y val="3.9713782972895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3.3150532654006484E-2"/>
                  <c:y val="-3.6325788430051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3.2209400549069296E-2"/>
                  <c:y val="3.7346966498888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3.9455214037331661E-2"/>
                  <c:y val="-3.330071122813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2.8346056996682582E-2"/>
                  <c:y val="-3.986686206810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3.1824599511268058E-2"/>
                  <c:y val="2.7723638974121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3.7130509548375421E-2"/>
                  <c:y val="-3.9740739072405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3.28926016227667E-2"/>
                  <c:y val="3.159806916879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3.2892542843909217E-2"/>
                  <c:y val="-3.921967434321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1.2918967025673515E-2"/>
                  <c:y val="7.68319773114766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5.1585062019531822E-2"/>
                  <c:y val="-1.135944757693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6.0154312607475863E-2"/>
                  <c:y val="-1.9348095108212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1.5488732011946782E-2"/>
                  <c:y val="-2.6595384335455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2.7306774446621555E-2"/>
                  <c:y val="2.836138489681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3.1676393392002469E-2"/>
                  <c:y val="-3.1007001867713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2.4913385826771654E-2"/>
                  <c:y val="-3.685171015065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4.5779218774123824E-2"/>
                  <c:y val="-3.65367495207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3.0487880191446659E-2"/>
                  <c:y val="-4.267305144850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3.3282538212135247E-2"/>
                  <c:y val="3.658677461555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4.1176470588235294E-2"/>
                  <c:y val="-3.7646845868404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7.5332957385631834E-3"/>
                  <c:y val="9.73665525851821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954-B7BA-1B3D8193EA75}"/>
                </c:ext>
              </c:extLst>
            </c:dLbl>
            <c:dLbl>
              <c:idx val="27"/>
              <c:layout>
                <c:manualLayout>
                  <c:x val="-2.7033703015239805E-2"/>
                  <c:y val="3.8105449584759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C-4954-B7BA-1B3D8193EA75}"/>
                </c:ext>
              </c:extLst>
            </c:dLbl>
            <c:dLbl>
              <c:idx val="28"/>
              <c:layout>
                <c:manualLayout>
                  <c:x val="-2.688703252195011E-2"/>
                  <c:y val="4.1136971443238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C-4954-B7BA-1B3D8193EA75}"/>
                </c:ext>
              </c:extLst>
            </c:dLbl>
            <c:dLbl>
              <c:idx val="29"/>
              <c:layout>
                <c:manualLayout>
                  <c:x val="-3.7380305910037111E-2"/>
                  <c:y val="-3.8727402542172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BD-4952-852C-9F89F3B514D8}"/>
                </c:ext>
              </c:extLst>
            </c:dLbl>
            <c:dLbl>
              <c:idx val="30"/>
              <c:layout>
                <c:manualLayout>
                  <c:x val="-2.7714536951916419E-2"/>
                  <c:y val="3.5580284325658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4C-4954-B7BA-1B3D8193EA75}"/>
                </c:ext>
              </c:extLst>
            </c:dLbl>
            <c:dLbl>
              <c:idx val="31"/>
              <c:layout>
                <c:manualLayout>
                  <c:x val="-1.8007662835249042E-3"/>
                  <c:y val="2.692963064159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D-4952-852C-9F89F3B514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8'!$B$23:$AG$24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8'!$B$25:$AG$25</c:f>
              <c:numCache>
                <c:formatCode>#\ ##0,0</c:formatCode>
                <c:ptCount val="32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>
                  <c:v>125.55839051166471</c:v>
                </c:pt>
                <c:pt idx="18">
                  <c:v>120.09478099934977</c:v>
                </c:pt>
                <c:pt idx="19">
                  <c:v>87.312042792465732</c:v>
                </c:pt>
                <c:pt idx="20">
                  <c:v>117.22959939467061</c:v>
                </c:pt>
                <c:pt idx="21">
                  <c:v>97.096953437578748</c:v>
                </c:pt>
                <c:pt idx="22">
                  <c:v>105.93754706899317</c:v>
                </c:pt>
                <c:pt idx="23">
                  <c:v>108.49423751970338</c:v>
                </c:pt>
                <c:pt idx="24">
                  <c:v>70.407885353173725</c:v>
                </c:pt>
                <c:pt idx="25">
                  <c:v>130.56132614820868</c:v>
                </c:pt>
                <c:pt idx="26">
                  <c:v>120.84190761120013</c:v>
                </c:pt>
                <c:pt idx="27">
                  <c:v>89.211274269850676</c:v>
                </c:pt>
                <c:pt idx="28">
                  <c:v>100.20883198542609</c:v>
                </c:pt>
                <c:pt idx="29" formatCode="0,0">
                  <c:v>104.67518643607909</c:v>
                </c:pt>
                <c:pt idx="30" formatCode="0,0">
                  <c:v>95.286320720817827</c:v>
                </c:pt>
                <c:pt idx="31" formatCode="General">
                  <c:v>102.4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01978496342781E-2"/>
                  <c:y val="3.217930566250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BD-4952-852C-9F89F3B514D8}"/>
                </c:ext>
              </c:extLst>
            </c:dLbl>
            <c:dLbl>
              <c:idx val="1"/>
              <c:layout>
                <c:manualLayout>
                  <c:x val="-2.7799805481167644E-2"/>
                  <c:y val="-2.569297134388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3.69316981928983E-2"/>
                  <c:y val="3.69749013885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1.464473666679993E-2"/>
                  <c:y val="-2.039096847909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2.4095287581438106E-2"/>
                  <c:y val="-3.95446152827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2.3283904232783086E-2"/>
                  <c:y val="-3.606878793147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3.5559055118110236E-2"/>
                  <c:y val="4.118480487744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3.5101722690755024E-2"/>
                  <c:y val="4.4001092923321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3.5303968983572548E-2"/>
                  <c:y val="4.7221573643988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2.8802049611172675E-2"/>
                  <c:y val="-3.4842878682717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2.9047726792771594E-2"/>
                  <c:y val="4.1146003102079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3.2407248828644493E-2"/>
                  <c:y val="-3.4515472799942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9258303918906688E-2"/>
                  <c:y val="-1.9637518492416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5.2268488497761306E-2"/>
                  <c:y val="1.49449970791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5.3188825534739191E-3"/>
                  <c:y val="1.55245852041516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7.154296068321471E-3"/>
                  <c:y val="3.46887238464269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5.1001505522469591E-2"/>
                  <c:y val="-1.4324581667039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3.3168791718294219E-2"/>
                  <c:y val="-2.8108663073267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6.0159024239617104E-3"/>
                  <c:y val="1.318227071145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4.0181411147136019E-2"/>
                  <c:y val="-3.0429903158656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2.5551633632002895E-2"/>
                  <c:y val="3.0805501456161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3.5571243249766196E-2"/>
                  <c:y val="4.2181330134542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6175973692943694E-2"/>
                  <c:y val="3.092964138811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3.0475910338793856E-2"/>
                  <c:y val="-3.0394775624166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372552568859927E-2"/>
                  <c:y val="1.1461307888667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1.3427761185024286E-2"/>
                  <c:y val="-1.8180470376842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4C-4954-B7BA-1B3D8193EA75}"/>
                </c:ext>
              </c:extLst>
            </c:dLbl>
            <c:dLbl>
              <c:idx val="27"/>
              <c:layout>
                <c:manualLayout>
                  <c:x val="-2.8794112937474328E-2"/>
                  <c:y val="-3.4842878682717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4C-4954-B7BA-1B3D8193EA75}"/>
                </c:ext>
              </c:extLst>
            </c:dLbl>
            <c:dLbl>
              <c:idx val="28"/>
              <c:layout>
                <c:manualLayout>
                  <c:x val="-1.7534618517512895E-2"/>
                  <c:y val="-2.8106699335567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4C-4954-B7BA-1B3D8193EA75}"/>
                </c:ext>
              </c:extLst>
            </c:dLbl>
            <c:dLbl>
              <c:idx val="29"/>
              <c:layout>
                <c:manualLayout>
                  <c:x val="-1.1746805760955131E-2"/>
                  <c:y val="-2.8226235127549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BD-4952-852C-9F89F3B514D8}"/>
                </c:ext>
              </c:extLst>
            </c:dLbl>
            <c:dLbl>
              <c:idx val="30"/>
              <c:layout>
                <c:manualLayout>
                  <c:x val="-1.6283524904214558E-2"/>
                  <c:y val="5.75722198763009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7BD-4952-852C-9F89F3B514D8}"/>
                </c:ext>
              </c:extLst>
            </c:dLbl>
            <c:dLbl>
              <c:idx val="31"/>
              <c:layout>
                <c:manualLayout>
                  <c:x val="-1.8007647521217209E-3"/>
                  <c:y val="-2.7749654321601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BD-4952-852C-9F89F3B514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8'!$B$23:$AG$24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8'!$B$26:$AG$26</c:f>
              <c:numCache>
                <c:formatCode>#\ ##0,0</c:formatCode>
                <c:ptCount val="32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101.95494191241148</c:v>
                </c:pt>
                <c:pt idx="13">
                  <c:v>105.56040244460927</c:v>
                </c:pt>
                <c:pt idx="14">
                  <c:v>93.752698643620619</c:v>
                </c:pt>
                <c:pt idx="15">
                  <c:v>55.393509795256001</c:v>
                </c:pt>
                <c:pt idx="16">
                  <c:v>68.38775508029515</c:v>
                </c:pt>
                <c:pt idx="17">
                  <c:v>92.838583025180498</c:v>
                </c:pt>
                <c:pt idx="18">
                  <c:v>99.505682896081424</c:v>
                </c:pt>
                <c:pt idx="19">
                  <c:v>93.399537993946922</c:v>
                </c:pt>
                <c:pt idx="20">
                  <c:v>101.32416894790069</c:v>
                </c:pt>
                <c:pt idx="21">
                  <c:v>93.954405564414117</c:v>
                </c:pt>
                <c:pt idx="22">
                  <c:v>103.7223292586142</c:v>
                </c:pt>
                <c:pt idx="23">
                  <c:v>105.12020671519058</c:v>
                </c:pt>
                <c:pt idx="24">
                  <c:v>105.15855692598718</c:v>
                </c:pt>
                <c:pt idx="25">
                  <c:v>107.57243966520365</c:v>
                </c:pt>
                <c:pt idx="26">
                  <c:v>125.91184509771578</c:v>
                </c:pt>
                <c:pt idx="27" formatCode="0,0">
                  <c:v>196.84437465687589</c:v>
                </c:pt>
                <c:pt idx="28">
                  <c:v>171.04983588474693</c:v>
                </c:pt>
                <c:pt idx="29" formatCode="0,0">
                  <c:v>142.59860833137483</c:v>
                </c:pt>
                <c:pt idx="30">
                  <c:v>113.14042285072648</c:v>
                </c:pt>
                <c:pt idx="31" formatCode="General">
                  <c:v>132.69999999999999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391936"/>
        <c:axId val="184392496"/>
      </c:lineChart>
      <c:catAx>
        <c:axId val="1843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392496"/>
        <c:crossesAt val="50"/>
        <c:auto val="1"/>
        <c:lblAlgn val="ctr"/>
        <c:lblOffset val="100"/>
        <c:noMultiLvlLbl val="0"/>
      </c:catAx>
      <c:valAx>
        <c:axId val="18439249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39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</xdr:rowOff>
    </xdr:from>
    <xdr:to>
      <xdr:col>9</xdr:col>
      <xdr:colOff>609600</xdr:colOff>
      <xdr:row>17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10</xdr:col>
      <xdr:colOff>9525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9525</xdr:rowOff>
    </xdr:from>
    <xdr:to>
      <xdr:col>12</xdr:col>
      <xdr:colOff>9526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0.04699</cdr:x>
      <cdr:y>0</cdr:y>
    </cdr:from>
    <cdr:to>
      <cdr:x>0.18796</cdr:x>
      <cdr:y>0.30094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9526</xdr:rowOff>
    </xdr:from>
    <xdr:to>
      <xdr:col>6</xdr:col>
      <xdr:colOff>0</xdr:colOff>
      <xdr:row>19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</xdr:row>
      <xdr:rowOff>142875</xdr:rowOff>
    </xdr:from>
    <xdr:to>
      <xdr:col>4</xdr:col>
      <xdr:colOff>781051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</xdr:row>
      <xdr:rowOff>19050</xdr:rowOff>
    </xdr:from>
    <xdr:to>
      <xdr:col>6</xdr:col>
      <xdr:colOff>38101</xdr:colOff>
      <xdr:row>21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38099</xdr:rowOff>
    </xdr:from>
    <xdr:to>
      <xdr:col>0</xdr:col>
      <xdr:colOff>3114675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</xdr:row>
      <xdr:rowOff>0</xdr:rowOff>
    </xdr:from>
    <xdr:to>
      <xdr:col>5</xdr:col>
      <xdr:colOff>0</xdr:colOff>
      <xdr:row>20</xdr:row>
      <xdr:rowOff>123826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9</xdr:col>
      <xdr:colOff>704850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</xdr:row>
      <xdr:rowOff>19049</xdr:rowOff>
    </xdr:from>
    <xdr:to>
      <xdr:col>4</xdr:col>
      <xdr:colOff>190499</xdr:colOff>
      <xdr:row>21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171450</xdr:rowOff>
    </xdr:from>
    <xdr:to>
      <xdr:col>12</xdr:col>
      <xdr:colOff>571499</xdr:colOff>
      <xdr:row>15</xdr:row>
      <xdr:rowOff>247650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0.05068</cdr:x>
      <cdr:y>0</cdr:y>
    </cdr:from>
    <cdr:to>
      <cdr:x>0.18841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53358" y="0"/>
          <a:ext cx="960295" cy="838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5</xdr:col>
      <xdr:colOff>742949</xdr:colOff>
      <xdr:row>19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4</xdr:col>
      <xdr:colOff>723900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2</xdr:row>
      <xdr:rowOff>0</xdr:rowOff>
    </xdr:from>
    <xdr:to>
      <xdr:col>5</xdr:col>
      <xdr:colOff>714375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133660</xdr:rowOff>
    </xdr:from>
    <xdr:to>
      <xdr:col>5</xdr:col>
      <xdr:colOff>38100</xdr:colOff>
      <xdr:row>21</xdr:row>
      <xdr:rowOff>133350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286060"/>
          <a:ext cx="6477000" cy="3047690"/>
          <a:chOff x="9525" y="200037"/>
          <a:chExt cx="4941517" cy="269852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9525" y="216630"/>
          <a:ext cx="2499708" cy="26819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437318" y="200037"/>
          <a:ext cx="2513724" cy="26118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4:D30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A2" sqref="A1:XFD2"/>
    </sheetView>
  </sheetViews>
  <sheetFormatPr defaultRowHeight="12"/>
  <cols>
    <col min="1" max="1" width="8.85546875" style="3" customWidth="1"/>
    <col min="2" max="2" width="10.140625" style="3" customWidth="1"/>
    <col min="3" max="3" width="11.28515625" style="3" customWidth="1"/>
    <col min="4" max="9" width="9.140625" style="3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6384" width="9.140625" style="3"/>
  </cols>
  <sheetData>
    <row r="1" spans="1:13" s="5" customFormat="1"/>
    <row r="2" spans="1:13" s="5" customFormat="1">
      <c r="A2" s="143" t="s">
        <v>84</v>
      </c>
      <c r="B2" s="143"/>
      <c r="C2" s="143"/>
      <c r="D2" s="143"/>
      <c r="E2" s="143"/>
      <c r="F2" s="143"/>
      <c r="G2" s="143"/>
      <c r="H2" s="143"/>
      <c r="I2" s="143"/>
      <c r="J2" s="143"/>
      <c r="K2" s="157"/>
      <c r="L2" s="157"/>
      <c r="M2" s="157"/>
    </row>
    <row r="3" spans="1:13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>
      <c r="A4" s="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>
      <c r="A5" s="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>
      <c r="A6" s="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>
      <c r="A7" s="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>
      <c r="A8" s="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>
      <c r="A11" s="1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>
      <c r="A12" s="1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>
      <c r="A13" s="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>
      <c r="A15" s="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>
      <c r="A16" s="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4">
      <c r="A17" s="1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4">
      <c r="A18" s="1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4">
      <c r="N19" s="6"/>
    </row>
    <row r="20" spans="1:14">
      <c r="A20" s="42" t="s">
        <v>0</v>
      </c>
      <c r="B20" s="70" t="s">
        <v>1</v>
      </c>
      <c r="C20" s="70" t="s">
        <v>2</v>
      </c>
      <c r="D20" s="70" t="s">
        <v>3</v>
      </c>
      <c r="E20" s="70" t="s">
        <v>4</v>
      </c>
      <c r="F20" s="70" t="s">
        <v>5</v>
      </c>
      <c r="G20" s="70" t="s">
        <v>6</v>
      </c>
      <c r="H20" s="70" t="s">
        <v>7</v>
      </c>
      <c r="I20" s="70" t="s">
        <v>8</v>
      </c>
      <c r="J20" s="70" t="s">
        <v>9</v>
      </c>
      <c r="K20" s="70" t="s">
        <v>10</v>
      </c>
      <c r="L20" s="70" t="s">
        <v>11</v>
      </c>
      <c r="M20" s="70" t="s">
        <v>12</v>
      </c>
    </row>
    <row r="21" spans="1:14">
      <c r="A21" s="53">
        <v>2016</v>
      </c>
      <c r="B21" s="65">
        <v>116.8</v>
      </c>
      <c r="C21" s="65">
        <v>138.5</v>
      </c>
      <c r="D21" s="65">
        <v>161.30000000000001</v>
      </c>
      <c r="E21" s="65">
        <v>178.5</v>
      </c>
      <c r="F21" s="65">
        <v>153</v>
      </c>
      <c r="G21" s="65">
        <v>157.4</v>
      </c>
      <c r="H21" s="65">
        <v>165.6</v>
      </c>
      <c r="I21" s="65">
        <v>168</v>
      </c>
      <c r="J21" s="65">
        <v>193.6</v>
      </c>
      <c r="K21" s="65">
        <v>200.8</v>
      </c>
      <c r="L21" s="65">
        <v>217.6</v>
      </c>
      <c r="M21" s="66">
        <v>193.5</v>
      </c>
    </row>
    <row r="22" spans="1:14">
      <c r="A22" s="54">
        <v>2017</v>
      </c>
      <c r="B22" s="65">
        <v>139.5</v>
      </c>
      <c r="C22" s="65">
        <v>176.6</v>
      </c>
      <c r="D22" s="65">
        <v>212.1</v>
      </c>
      <c r="E22" s="65">
        <v>154.19999999999999</v>
      </c>
      <c r="F22" s="65">
        <v>174.7</v>
      </c>
      <c r="G22" s="65">
        <v>171.1</v>
      </c>
      <c r="H22" s="65">
        <v>191.6</v>
      </c>
      <c r="I22" s="65">
        <v>207.9</v>
      </c>
      <c r="J22" s="65">
        <v>223.9</v>
      </c>
      <c r="K22" s="65">
        <v>268.2</v>
      </c>
      <c r="L22" s="65">
        <v>272.10000000000002</v>
      </c>
      <c r="M22" s="66">
        <v>233.1</v>
      </c>
    </row>
    <row r="23" spans="1:14">
      <c r="A23" s="54">
        <v>2018</v>
      </c>
      <c r="B23" s="65">
        <v>220.3</v>
      </c>
      <c r="C23" s="65">
        <v>215.5</v>
      </c>
      <c r="D23" s="65">
        <v>242.1</v>
      </c>
      <c r="E23" s="65">
        <v>199.7</v>
      </c>
      <c r="F23" s="65">
        <v>223</v>
      </c>
      <c r="G23" s="65">
        <v>214.1</v>
      </c>
      <c r="H23" s="65">
        <v>218.8</v>
      </c>
      <c r="I23" s="65">
        <v>218.6</v>
      </c>
      <c r="J23" s="65">
        <v>207.3</v>
      </c>
      <c r="K23" s="65">
        <v>259</v>
      </c>
      <c r="L23" s="65">
        <v>268.89999999999998</v>
      </c>
      <c r="M23" s="66">
        <v>218.8</v>
      </c>
    </row>
    <row r="24" spans="1:14">
      <c r="A24" s="54">
        <v>2019</v>
      </c>
      <c r="B24" s="65">
        <v>234.3</v>
      </c>
      <c r="C24" s="65">
        <v>241.4</v>
      </c>
      <c r="D24" s="65">
        <v>257.2</v>
      </c>
      <c r="E24" s="65">
        <v>215.6</v>
      </c>
      <c r="F24" s="65">
        <v>210.5</v>
      </c>
      <c r="G24" s="65">
        <v>202.2</v>
      </c>
      <c r="H24" s="65">
        <v>220.2</v>
      </c>
      <c r="I24" s="65">
        <v>205.8</v>
      </c>
      <c r="J24" s="65">
        <v>238.8</v>
      </c>
      <c r="K24" s="65">
        <v>268.3</v>
      </c>
      <c r="L24" s="65">
        <v>266.60000000000002</v>
      </c>
      <c r="M24" s="66">
        <v>218.3</v>
      </c>
    </row>
    <row r="25" spans="1:14">
      <c r="A25" s="54">
        <v>2020</v>
      </c>
      <c r="B25" s="65">
        <v>219.5</v>
      </c>
      <c r="C25" s="65">
        <v>245.3</v>
      </c>
      <c r="D25" s="65">
        <v>210.2</v>
      </c>
      <c r="E25" s="65">
        <v>149.80000000000001</v>
      </c>
      <c r="F25" s="65">
        <v>155.69999999999999</v>
      </c>
      <c r="G25" s="65">
        <v>189.6</v>
      </c>
      <c r="H25" s="65">
        <v>191.1</v>
      </c>
      <c r="I25" s="65">
        <v>163.9</v>
      </c>
      <c r="J25" s="65">
        <v>212.3</v>
      </c>
      <c r="K25" s="65">
        <v>249.4</v>
      </c>
      <c r="L25" s="65">
        <v>262</v>
      </c>
      <c r="M25" s="66">
        <v>218.3</v>
      </c>
    </row>
    <row r="26" spans="1:14">
      <c r="A26" s="55">
        <v>2021</v>
      </c>
      <c r="B26" s="67">
        <v>198.4</v>
      </c>
      <c r="C26" s="67">
        <v>227</v>
      </c>
      <c r="D26" s="67">
        <v>259.2</v>
      </c>
      <c r="E26" s="67">
        <v>218.3</v>
      </c>
      <c r="F26" s="67">
        <v>201.7</v>
      </c>
      <c r="G26" s="67">
        <v>226.8</v>
      </c>
      <c r="H26" s="67">
        <v>240.9</v>
      </c>
      <c r="I26" s="67">
        <v>236.3</v>
      </c>
      <c r="J26" s="67"/>
      <c r="K26" s="67"/>
      <c r="L26" s="67"/>
      <c r="M26" s="68"/>
    </row>
  </sheetData>
  <mergeCells count="1">
    <mergeCell ref="A2:J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6"/>
  <sheetViews>
    <sheetView workbookViewId="0">
      <selection activeCell="A2" sqref="A1:XFD2"/>
    </sheetView>
  </sheetViews>
  <sheetFormatPr defaultRowHeight="12"/>
  <cols>
    <col min="1" max="1" width="27.28515625" style="3" customWidth="1"/>
    <col min="2" max="2" width="15.7109375" style="3" customWidth="1"/>
    <col min="3" max="3" width="15.28515625" style="3" customWidth="1"/>
    <col min="4" max="4" width="15.85546875" style="3" customWidth="1"/>
    <col min="5" max="5" width="15.7109375" style="3" customWidth="1"/>
    <col min="6" max="6" width="15.85546875" style="3" customWidth="1"/>
    <col min="7" max="7" width="16" style="3" customWidth="1"/>
    <col min="8" max="16384" width="9.140625" style="3"/>
  </cols>
  <sheetData>
    <row r="1" spans="1:13" s="5" customFormat="1"/>
    <row r="2" spans="1:13" s="5" customFormat="1">
      <c r="A2" s="143" t="s">
        <v>111</v>
      </c>
      <c r="B2" s="143"/>
      <c r="C2" s="143"/>
      <c r="D2" s="143"/>
      <c r="E2" s="143"/>
      <c r="F2" s="81"/>
      <c r="G2" s="81"/>
    </row>
    <row r="3" spans="1:13">
      <c r="A3" s="83"/>
      <c r="B3" s="83"/>
      <c r="C3" s="83"/>
      <c r="D3" s="83"/>
      <c r="E3" s="83"/>
      <c r="F3" s="83"/>
      <c r="G3" s="83"/>
      <c r="H3" s="82"/>
      <c r="I3" s="82"/>
      <c r="J3" s="82"/>
      <c r="K3" s="82"/>
      <c r="L3" s="82"/>
      <c r="M3" s="82"/>
    </row>
    <row r="4" spans="1:13">
      <c r="A4" s="4"/>
      <c r="B4" s="4"/>
      <c r="C4" s="4"/>
      <c r="D4" s="4"/>
      <c r="E4" s="4"/>
      <c r="F4" s="4"/>
      <c r="G4" s="4"/>
    </row>
    <row r="5" spans="1:13">
      <c r="A5" s="4"/>
      <c r="B5" s="4"/>
      <c r="C5" s="4"/>
      <c r="D5" s="4"/>
      <c r="E5" s="4"/>
      <c r="F5" s="4"/>
      <c r="G5" s="4"/>
    </row>
    <row r="6" spans="1:13">
      <c r="A6" s="4"/>
      <c r="B6" s="4"/>
      <c r="C6" s="4"/>
      <c r="D6" s="4"/>
      <c r="E6" s="4"/>
      <c r="F6" s="4"/>
      <c r="G6" s="4"/>
    </row>
    <row r="7" spans="1:13">
      <c r="A7" s="4"/>
      <c r="B7" s="4"/>
      <c r="C7" s="4"/>
      <c r="D7" s="4"/>
      <c r="E7" s="4"/>
      <c r="F7" s="4"/>
      <c r="G7" s="4"/>
    </row>
    <row r="8" spans="1:13">
      <c r="A8" s="4"/>
      <c r="B8" s="4"/>
      <c r="C8" s="4"/>
      <c r="D8" s="4"/>
      <c r="E8" s="4"/>
      <c r="F8" s="4"/>
      <c r="G8" s="4"/>
    </row>
    <row r="9" spans="1:13">
      <c r="A9" s="4"/>
      <c r="B9" s="4"/>
      <c r="C9" s="4"/>
      <c r="D9" s="4"/>
      <c r="E9" s="4"/>
      <c r="F9" s="4"/>
      <c r="G9" s="4"/>
    </row>
    <row r="10" spans="1:13">
      <c r="A10" s="4"/>
      <c r="B10" s="4"/>
      <c r="C10" s="4"/>
      <c r="D10" s="4"/>
      <c r="E10" s="4"/>
      <c r="F10" s="4"/>
      <c r="G10" s="4"/>
    </row>
    <row r="11" spans="1:13">
      <c r="A11" s="4"/>
      <c r="B11" s="4"/>
      <c r="C11" s="4"/>
      <c r="D11" s="4"/>
      <c r="E11" s="4"/>
      <c r="F11" s="4"/>
      <c r="G11" s="4"/>
    </row>
    <row r="12" spans="1:13">
      <c r="A12" s="4"/>
      <c r="B12" s="4"/>
      <c r="C12" s="4"/>
      <c r="D12" s="4"/>
      <c r="E12" s="4"/>
      <c r="F12" s="4"/>
      <c r="G12" s="4"/>
    </row>
    <row r="13" spans="1:13">
      <c r="A13" s="4"/>
      <c r="B13" s="4"/>
      <c r="C13" s="4"/>
      <c r="D13" s="4"/>
      <c r="E13" s="4"/>
      <c r="F13" s="4"/>
      <c r="G13" s="4"/>
    </row>
    <row r="14" spans="1:13">
      <c r="A14" s="4"/>
      <c r="B14" s="4"/>
      <c r="C14" s="4"/>
      <c r="D14" s="4"/>
      <c r="E14" s="4"/>
      <c r="F14" s="4"/>
      <c r="G14" s="4"/>
    </row>
    <row r="15" spans="1:13">
      <c r="A15" s="4"/>
      <c r="B15" s="4"/>
      <c r="C15" s="4"/>
      <c r="D15" s="4"/>
      <c r="E15" s="4"/>
      <c r="F15" s="4"/>
      <c r="G15" s="4"/>
    </row>
    <row r="16" spans="1:13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5"/>
    </row>
    <row r="20" spans="1:7">
      <c r="A20" s="5"/>
    </row>
    <row r="21" spans="1:7">
      <c r="A21" s="5"/>
    </row>
    <row r="22" spans="1:7" ht="24">
      <c r="A22" s="31"/>
      <c r="B22" s="12" t="s">
        <v>102</v>
      </c>
      <c r="C22" s="12" t="s">
        <v>103</v>
      </c>
      <c r="D22" s="12" t="s">
        <v>104</v>
      </c>
      <c r="E22" s="13" t="s">
        <v>105</v>
      </c>
      <c r="F22" s="13" t="s">
        <v>106</v>
      </c>
      <c r="G22" s="13" t="s">
        <v>107</v>
      </c>
    </row>
    <row r="23" spans="1:7" ht="15" customHeight="1">
      <c r="A23" s="23" t="s">
        <v>62</v>
      </c>
      <c r="B23" s="87">
        <v>48.2</v>
      </c>
      <c r="C23" s="88">
        <v>48.5</v>
      </c>
      <c r="D23" s="88">
        <v>49.5</v>
      </c>
      <c r="E23" s="88">
        <v>49</v>
      </c>
      <c r="F23" s="88">
        <v>45.8</v>
      </c>
      <c r="G23" s="93">
        <v>46.5</v>
      </c>
    </row>
    <row r="24" spans="1:7" ht="15" customHeight="1">
      <c r="A24" s="24" t="s">
        <v>63</v>
      </c>
      <c r="B24" s="89">
        <v>25</v>
      </c>
      <c r="C24" s="90">
        <v>24.7</v>
      </c>
      <c r="D24" s="90">
        <v>24</v>
      </c>
      <c r="E24" s="90">
        <v>24.4</v>
      </c>
      <c r="F24" s="90">
        <v>25.3</v>
      </c>
      <c r="G24" s="94">
        <v>23.9</v>
      </c>
    </row>
    <row r="25" spans="1:7" ht="15.75" customHeight="1">
      <c r="A25" s="25" t="s">
        <v>64</v>
      </c>
      <c r="B25" s="91">
        <v>26.8</v>
      </c>
      <c r="C25" s="92">
        <v>26.8</v>
      </c>
      <c r="D25" s="92">
        <v>26.5</v>
      </c>
      <c r="E25" s="92">
        <v>26.6</v>
      </c>
      <c r="F25" s="92">
        <v>28.9</v>
      </c>
      <c r="G25" s="95">
        <v>29.6</v>
      </c>
    </row>
    <row r="26" spans="1:7">
      <c r="G26" s="8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3"/>
  <sheetViews>
    <sheetView workbookViewId="0">
      <selection activeCell="A2" sqref="A1:XFD2"/>
    </sheetView>
  </sheetViews>
  <sheetFormatPr defaultRowHeight="12"/>
  <cols>
    <col min="1" max="2" width="14.85546875" style="3" customWidth="1"/>
    <col min="3" max="3" width="15" style="3" customWidth="1"/>
    <col min="4" max="4" width="14.42578125" style="3" customWidth="1"/>
    <col min="5" max="5" width="14.7109375" style="3" customWidth="1"/>
    <col min="6" max="6" width="15" style="3" customWidth="1"/>
    <col min="7" max="7" width="15.85546875" style="3" customWidth="1"/>
    <col min="8" max="16384" width="9.140625" style="3"/>
  </cols>
  <sheetData>
    <row r="1" spans="1:13" s="5" customFormat="1"/>
    <row r="2" spans="1:13" s="5" customFormat="1">
      <c r="A2" s="147" t="s">
        <v>110</v>
      </c>
      <c r="B2" s="147"/>
      <c r="C2" s="147"/>
      <c r="D2" s="147"/>
      <c r="E2" s="147"/>
      <c r="F2" s="147"/>
      <c r="G2" s="160"/>
      <c r="H2" s="159"/>
      <c r="I2" s="159"/>
      <c r="J2" s="159"/>
      <c r="K2" s="159"/>
      <c r="L2" s="159"/>
      <c r="M2" s="159"/>
    </row>
    <row r="24" spans="1:7" ht="24">
      <c r="A24" s="48"/>
      <c r="B24" s="13" t="s">
        <v>100</v>
      </c>
      <c r="C24" s="13" t="s">
        <v>89</v>
      </c>
      <c r="D24" s="13" t="s">
        <v>88</v>
      </c>
      <c r="E24" s="13" t="s">
        <v>101</v>
      </c>
      <c r="F24" s="13" t="s">
        <v>86</v>
      </c>
      <c r="G24" s="13" t="s">
        <v>85</v>
      </c>
    </row>
    <row r="25" spans="1:7">
      <c r="A25" s="138" t="s">
        <v>36</v>
      </c>
      <c r="B25" s="88">
        <v>13.661202338867612</v>
      </c>
      <c r="C25" s="88">
        <v>14.170646972267603</v>
      </c>
      <c r="D25" s="88">
        <v>14.599213019198039</v>
      </c>
      <c r="E25" s="88">
        <v>14.519438321578217</v>
      </c>
      <c r="F25" s="88">
        <v>12.00386199748146</v>
      </c>
      <c r="G25" s="93">
        <v>12.368651158090312</v>
      </c>
    </row>
    <row r="26" spans="1:7">
      <c r="A26" s="139" t="s">
        <v>97</v>
      </c>
      <c r="B26" s="90">
        <v>12.776560192536794</v>
      </c>
      <c r="C26" s="90">
        <v>11.410948758514504</v>
      </c>
      <c r="D26" s="90">
        <v>11.715566407842728</v>
      </c>
      <c r="E26" s="90">
        <v>11.767492118790871</v>
      </c>
      <c r="F26" s="90">
        <v>11.509992423402888</v>
      </c>
      <c r="G26" s="94">
        <v>12.176130173100979</v>
      </c>
    </row>
    <row r="27" spans="1:7">
      <c r="A27" s="139" t="s">
        <v>67</v>
      </c>
      <c r="B27" s="90">
        <v>9.4711356449349147</v>
      </c>
      <c r="C27" s="90">
        <v>10.151887852401826</v>
      </c>
      <c r="D27" s="90">
        <v>10.45213769236279</v>
      </c>
      <c r="E27" s="90">
        <v>10.105055503520973</v>
      </c>
      <c r="F27" s="90">
        <v>11.325852351835694</v>
      </c>
      <c r="G27" s="94">
        <v>11.660791623852628</v>
      </c>
    </row>
    <row r="28" spans="1:7">
      <c r="A28" s="139" t="s">
        <v>41</v>
      </c>
      <c r="B28" s="90">
        <v>9.495530984385729</v>
      </c>
      <c r="C28" s="90">
        <v>10.685310662523802</v>
      </c>
      <c r="D28" s="90">
        <v>9.8100661792689063</v>
      </c>
      <c r="E28" s="90">
        <v>9.9241966251802278</v>
      </c>
      <c r="F28" s="90">
        <v>9.8347155920201388</v>
      </c>
      <c r="G28" s="94">
        <v>9.2597138174829574</v>
      </c>
    </row>
    <row r="29" spans="1:7">
      <c r="A29" s="139" t="s">
        <v>37</v>
      </c>
      <c r="B29" s="90">
        <v>8.0324946084151634</v>
      </c>
      <c r="C29" s="90">
        <v>8.1105387123989274</v>
      </c>
      <c r="D29" s="90">
        <v>8.5180130577344659</v>
      </c>
      <c r="E29" s="90">
        <v>8.4463215555396758</v>
      </c>
      <c r="F29" s="90">
        <v>8.2013956789908047</v>
      </c>
      <c r="G29" s="94">
        <v>8.0805914338666067</v>
      </c>
    </row>
    <row r="30" spans="1:7">
      <c r="A30" s="139" t="s">
        <v>38</v>
      </c>
      <c r="B30" s="90">
        <v>6.9820184194442625</v>
      </c>
      <c r="C30" s="90">
        <v>6.4488800841381613</v>
      </c>
      <c r="D30" s="90">
        <v>5.7749620512955024</v>
      </c>
      <c r="E30" s="90">
        <v>6.4111985745276519</v>
      </c>
      <c r="F30" s="90">
        <v>6.7858627873301973</v>
      </c>
      <c r="G30" s="94">
        <v>7.1277773134496751</v>
      </c>
    </row>
    <row r="31" spans="1:7">
      <c r="A31" s="139" t="s">
        <v>39</v>
      </c>
      <c r="B31" s="90">
        <v>7.3426636967427292</v>
      </c>
      <c r="C31" s="90">
        <v>7.2098909498658132</v>
      </c>
      <c r="D31" s="90">
        <v>7.0885863291102167</v>
      </c>
      <c r="E31" s="90">
        <v>7.0026901639391239</v>
      </c>
      <c r="F31" s="90">
        <v>6.5771839672634131</v>
      </c>
      <c r="G31" s="94">
        <v>6.6369559399887725</v>
      </c>
    </row>
    <row r="32" spans="1:7">
      <c r="A32" s="139" t="s">
        <v>40</v>
      </c>
      <c r="B32" s="90">
        <v>3.190360425564613</v>
      </c>
      <c r="C32" s="90">
        <v>3.3054390107907921</v>
      </c>
      <c r="D32" s="90">
        <v>3.4933043043328631</v>
      </c>
      <c r="E32" s="90">
        <v>3.3709757120663228</v>
      </c>
      <c r="F32" s="90">
        <v>3.9299996563316313</v>
      </c>
      <c r="G32" s="94">
        <v>3.8047356332579283</v>
      </c>
    </row>
    <row r="33" spans="1:7">
      <c r="A33" s="139" t="s">
        <v>99</v>
      </c>
      <c r="B33" s="90">
        <v>2.4614392524826028</v>
      </c>
      <c r="C33" s="90">
        <v>2.5709116848814308</v>
      </c>
      <c r="D33" s="90">
        <v>2.5732853997356084</v>
      </c>
      <c r="E33" s="90">
        <v>2.5604855739320764</v>
      </c>
      <c r="F33" s="90">
        <v>2.4522034988149977</v>
      </c>
      <c r="G33" s="94">
        <v>2.5784862389578418</v>
      </c>
    </row>
    <row r="34" spans="1:7">
      <c r="A34" s="139" t="s">
        <v>43</v>
      </c>
      <c r="B34" s="90">
        <v>2.4794718238837348</v>
      </c>
      <c r="C34" s="90">
        <v>2.4425014983092597</v>
      </c>
      <c r="D34" s="90">
        <v>2.0167274612622825</v>
      </c>
      <c r="E34" s="90">
        <v>2.2689764619152704</v>
      </c>
      <c r="F34" s="90">
        <v>2.0580589199935293</v>
      </c>
      <c r="G34" s="94">
        <v>1.8696004517396649</v>
      </c>
    </row>
    <row r="35" spans="1:7">
      <c r="A35" s="139" t="s">
        <v>44</v>
      </c>
      <c r="B35" s="90">
        <v>2.0624189617255784</v>
      </c>
      <c r="C35" s="90">
        <v>2.0914111738522183</v>
      </c>
      <c r="D35" s="90">
        <v>2.0971876257119733</v>
      </c>
      <c r="E35" s="90">
        <v>1.9927627337223148</v>
      </c>
      <c r="F35" s="90">
        <v>1.9592294963984225</v>
      </c>
      <c r="G35" s="94">
        <v>1.8541048711631929</v>
      </c>
    </row>
    <row r="36" spans="1:7" ht="13.5" customHeight="1">
      <c r="A36" s="139" t="s">
        <v>42</v>
      </c>
      <c r="B36" s="90">
        <v>1.3574215250780455</v>
      </c>
      <c r="C36" s="90">
        <v>1.3949570736283277</v>
      </c>
      <c r="D36" s="90">
        <v>1.4674160139141783</v>
      </c>
      <c r="E36" s="90">
        <v>1.9433547142248149</v>
      </c>
      <c r="F36" s="90">
        <v>1.618289550987325</v>
      </c>
      <c r="G36" s="94">
        <v>1.7052272385790852</v>
      </c>
    </row>
    <row r="37" spans="1:7" ht="12" customHeight="1">
      <c r="A37" s="139" t="s">
        <v>108</v>
      </c>
      <c r="B37" s="90">
        <v>1.4537488077313934</v>
      </c>
      <c r="C37" s="90">
        <v>1.6725890992268546</v>
      </c>
      <c r="D37" s="90">
        <v>1.322577632368658</v>
      </c>
      <c r="E37" s="90">
        <v>1.3246708402001548</v>
      </c>
      <c r="F37" s="90">
        <v>1.2888120876214164</v>
      </c>
      <c r="G37" s="94">
        <v>1.5785367226514808</v>
      </c>
    </row>
    <row r="38" spans="1:7">
      <c r="A38" s="139" t="s">
        <v>68</v>
      </c>
      <c r="B38" s="90">
        <v>1.9645528940327364</v>
      </c>
      <c r="C38" s="90">
        <v>1.6759336727018495</v>
      </c>
      <c r="D38" s="90">
        <v>1.892483151391755</v>
      </c>
      <c r="E38" s="90">
        <v>1.6669187426624936</v>
      </c>
      <c r="F38" s="90">
        <v>1.1026452385715388</v>
      </c>
      <c r="G38" s="94">
        <v>1.5160353796398269</v>
      </c>
    </row>
    <row r="39" spans="1:7">
      <c r="A39" s="139" t="s">
        <v>45</v>
      </c>
      <c r="B39" s="90">
        <v>1.2984443241210781</v>
      </c>
      <c r="C39" s="90">
        <v>1.2905606540360817</v>
      </c>
      <c r="D39" s="90">
        <v>1.3996867630675738</v>
      </c>
      <c r="E39" s="90">
        <v>1.4481368501112153</v>
      </c>
      <c r="F39" s="90">
        <v>1.4959187165198062</v>
      </c>
      <c r="G39" s="94">
        <v>1.3972023010566783</v>
      </c>
    </row>
    <row r="40" spans="1:7">
      <c r="A40" s="139" t="s">
        <v>46</v>
      </c>
      <c r="B40" s="90">
        <v>1.4080471663405294</v>
      </c>
      <c r="C40" s="90">
        <v>1.5381762816804752</v>
      </c>
      <c r="D40" s="90">
        <v>1.13239090443918</v>
      </c>
      <c r="E40" s="90">
        <v>0.89847349900110896</v>
      </c>
      <c r="F40" s="90">
        <v>1.1564882735183302</v>
      </c>
      <c r="G40" s="94">
        <v>1.3150026423827677</v>
      </c>
    </row>
    <row r="41" spans="1:7">
      <c r="A41" s="139" t="s">
        <v>47</v>
      </c>
      <c r="B41" s="90">
        <v>1.0581973102921567</v>
      </c>
      <c r="C41" s="90">
        <v>1.0079788817601474</v>
      </c>
      <c r="D41" s="90">
        <v>1.0662201805877509</v>
      </c>
      <c r="E41" s="90">
        <v>1.0297841502781713</v>
      </c>
      <c r="F41" s="90">
        <v>1.0523962837139349</v>
      </c>
      <c r="G41" s="94">
        <v>1.0861695802130822</v>
      </c>
    </row>
    <row r="42" spans="1:7">
      <c r="A42" s="139" t="s">
        <v>78</v>
      </c>
      <c r="B42" s="90">
        <v>0.68923597564383765</v>
      </c>
      <c r="C42" s="90">
        <v>0.69709009558090829</v>
      </c>
      <c r="D42" s="90">
        <v>0.98447463937080537</v>
      </c>
      <c r="E42" s="90">
        <v>0.84504855997512773</v>
      </c>
      <c r="F42" s="90">
        <v>1.0261804642512633</v>
      </c>
      <c r="G42" s="94">
        <v>0.95907666979133688</v>
      </c>
    </row>
    <row r="43" spans="1:7">
      <c r="A43" s="140" t="s">
        <v>48</v>
      </c>
      <c r="B43" s="92">
        <v>1.5888518561062235</v>
      </c>
      <c r="C43" s="92">
        <v>1.2593976657998343</v>
      </c>
      <c r="D43" s="92">
        <v>1.0619926448834289</v>
      </c>
      <c r="E43" s="92">
        <v>1.0060797070116194</v>
      </c>
      <c r="F43" s="92">
        <v>0.90586501809462161</v>
      </c>
      <c r="G43" s="95">
        <v>0.94681090653330158</v>
      </c>
    </row>
  </sheetData>
  <mergeCells count="1">
    <mergeCell ref="A2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3"/>
  <sheetViews>
    <sheetView workbookViewId="0">
      <selection activeCell="A2" sqref="A1:XFD2"/>
    </sheetView>
  </sheetViews>
  <sheetFormatPr defaultRowHeight="1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1" spans="1:13" s="5" customFormat="1"/>
    <row r="2" spans="1:13" s="5" customFormat="1">
      <c r="A2" s="143" t="s">
        <v>75</v>
      </c>
      <c r="B2" s="143"/>
      <c r="C2" s="143"/>
      <c r="D2" s="143"/>
      <c r="E2" s="143"/>
      <c r="F2" s="81"/>
    </row>
    <row r="3" spans="1:13">
      <c r="A3" s="83"/>
      <c r="B3" s="83"/>
      <c r="C3" s="83"/>
      <c r="D3" s="83"/>
      <c r="E3" s="83"/>
      <c r="F3" s="83"/>
      <c r="G3" s="82"/>
      <c r="H3" s="82"/>
      <c r="I3" s="82"/>
      <c r="J3" s="82"/>
      <c r="K3" s="82"/>
      <c r="L3" s="82"/>
      <c r="M3" s="82"/>
    </row>
    <row r="4" spans="1:13">
      <c r="A4" s="4"/>
      <c r="B4" s="4"/>
      <c r="C4" s="4"/>
      <c r="D4" s="4"/>
      <c r="E4" s="4"/>
      <c r="F4" s="4"/>
    </row>
    <row r="5" spans="1:13">
      <c r="A5" s="4"/>
      <c r="B5" s="4"/>
      <c r="C5" s="4"/>
      <c r="D5" s="4"/>
      <c r="E5" s="4"/>
      <c r="F5" s="4"/>
    </row>
    <row r="6" spans="1:13">
      <c r="A6" s="4"/>
      <c r="B6" s="4"/>
      <c r="C6" s="4"/>
      <c r="D6" s="4"/>
      <c r="E6" s="4"/>
      <c r="F6" s="4"/>
    </row>
    <row r="7" spans="1:13">
      <c r="A7" s="4"/>
      <c r="B7" s="4"/>
      <c r="C7" s="4"/>
      <c r="D7" s="4"/>
      <c r="E7" s="4"/>
      <c r="F7" s="4"/>
    </row>
    <row r="8" spans="1:13">
      <c r="A8" s="4"/>
      <c r="B8" s="4"/>
      <c r="C8" s="4"/>
      <c r="D8" s="4"/>
      <c r="E8" s="4"/>
      <c r="F8" s="4"/>
    </row>
    <row r="9" spans="1:13">
      <c r="A9" s="4"/>
      <c r="B9" s="4"/>
      <c r="C9" s="4"/>
      <c r="D9" s="4"/>
      <c r="E9" s="4"/>
      <c r="F9" s="4"/>
    </row>
    <row r="10" spans="1:13">
      <c r="A10" s="4"/>
      <c r="B10" s="4"/>
      <c r="C10" s="4"/>
      <c r="D10" s="4"/>
      <c r="E10" s="4"/>
      <c r="F10" s="4"/>
    </row>
    <row r="11" spans="1:13">
      <c r="A11" s="4"/>
      <c r="B11" s="4"/>
      <c r="C11" s="4"/>
      <c r="D11" s="4"/>
      <c r="E11" s="4"/>
      <c r="F11" s="4"/>
    </row>
    <row r="12" spans="1:13">
      <c r="A12" s="4"/>
      <c r="B12" s="4"/>
      <c r="C12" s="4"/>
      <c r="D12" s="4"/>
      <c r="E12" s="4"/>
      <c r="F12" s="4"/>
    </row>
    <row r="13" spans="1:13">
      <c r="A13" s="4"/>
      <c r="B13" s="4"/>
      <c r="C13" s="4"/>
      <c r="D13" s="4"/>
      <c r="E13" s="4"/>
      <c r="F13" s="4"/>
    </row>
    <row r="14" spans="1:13">
      <c r="A14" s="4"/>
      <c r="B14" s="4"/>
      <c r="C14" s="4"/>
      <c r="D14" s="4"/>
      <c r="E14" s="4"/>
      <c r="F14" s="4"/>
    </row>
    <row r="15" spans="1:13">
      <c r="A15" s="4"/>
      <c r="B15" s="4"/>
      <c r="C15" s="4"/>
      <c r="D15" s="4"/>
      <c r="E15" s="4"/>
      <c r="F15" s="4"/>
    </row>
    <row r="16" spans="1:13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5"/>
    </row>
    <row r="21" spans="1:6">
      <c r="A21" s="5"/>
    </row>
    <row r="22" spans="1:6">
      <c r="A22" s="5"/>
    </row>
    <row r="23" spans="1:6">
      <c r="A23" s="73" t="s">
        <v>86</v>
      </c>
      <c r="B23" s="49" t="s">
        <v>49</v>
      </c>
    </row>
    <row r="24" spans="1:6" ht="13.5" customHeight="1">
      <c r="A24" s="35" t="s">
        <v>50</v>
      </c>
      <c r="B24" s="120">
        <v>12.4</v>
      </c>
    </row>
    <row r="25" spans="1:6">
      <c r="A25" s="36" t="s">
        <v>51</v>
      </c>
      <c r="B25" s="121">
        <v>2</v>
      </c>
    </row>
    <row r="26" spans="1:6">
      <c r="A26" s="36" t="s">
        <v>52</v>
      </c>
      <c r="B26" s="121">
        <v>2.8</v>
      </c>
    </row>
    <row r="27" spans="1:6">
      <c r="A27" s="36" t="s">
        <v>53</v>
      </c>
      <c r="B27" s="121">
        <v>11.6</v>
      </c>
    </row>
    <row r="28" spans="1:6">
      <c r="A28" s="36" t="s">
        <v>65</v>
      </c>
      <c r="B28" s="121">
        <v>0.2</v>
      </c>
    </row>
    <row r="29" spans="1:6">
      <c r="A29" s="36" t="s">
        <v>66</v>
      </c>
      <c r="B29" s="121">
        <v>16.100000000000001</v>
      </c>
    </row>
    <row r="30" spans="1:6">
      <c r="A30" s="36" t="s">
        <v>56</v>
      </c>
      <c r="B30" s="121">
        <v>19.5</v>
      </c>
    </row>
    <row r="31" spans="1:6">
      <c r="A31" s="36" t="s">
        <v>57</v>
      </c>
      <c r="B31" s="121">
        <v>25.2</v>
      </c>
    </row>
    <row r="32" spans="1:6">
      <c r="A32" s="37" t="s">
        <v>58</v>
      </c>
      <c r="B32" s="122">
        <v>10.199999999999999</v>
      </c>
    </row>
    <row r="34" spans="1:2">
      <c r="A34" s="73" t="s">
        <v>85</v>
      </c>
      <c r="B34" s="49" t="s">
        <v>49</v>
      </c>
    </row>
    <row r="35" spans="1:2">
      <c r="A35" s="35" t="s">
        <v>50</v>
      </c>
      <c r="B35" s="120">
        <v>11</v>
      </c>
    </row>
    <row r="36" spans="1:2">
      <c r="A36" s="36" t="s">
        <v>51</v>
      </c>
      <c r="B36" s="121">
        <v>1.9</v>
      </c>
    </row>
    <row r="37" spans="1:2">
      <c r="A37" s="36" t="s">
        <v>52</v>
      </c>
      <c r="B37" s="121">
        <v>3</v>
      </c>
    </row>
    <row r="38" spans="1:2">
      <c r="A38" s="36" t="s">
        <v>53</v>
      </c>
      <c r="B38" s="121">
        <v>12.5</v>
      </c>
    </row>
    <row r="39" spans="1:2">
      <c r="A39" s="36" t="s">
        <v>54</v>
      </c>
      <c r="B39" s="121">
        <v>0.2</v>
      </c>
    </row>
    <row r="40" spans="1:2">
      <c r="A40" s="36" t="s">
        <v>55</v>
      </c>
      <c r="B40" s="121">
        <v>15.2</v>
      </c>
    </row>
    <row r="41" spans="1:2">
      <c r="A41" s="36" t="s">
        <v>56</v>
      </c>
      <c r="B41" s="121">
        <v>19</v>
      </c>
    </row>
    <row r="42" spans="1:2">
      <c r="A42" s="36" t="s">
        <v>57</v>
      </c>
      <c r="B42" s="121">
        <v>25.6</v>
      </c>
    </row>
    <row r="43" spans="1:2">
      <c r="A43" s="37" t="s">
        <v>58</v>
      </c>
      <c r="B43" s="122">
        <v>11.6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8"/>
  <sheetViews>
    <sheetView workbookViewId="0">
      <selection activeCell="A2" sqref="A1:XFD2"/>
    </sheetView>
  </sheetViews>
  <sheetFormatPr defaultRowHeight="1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1" spans="1:13" s="5" customFormat="1"/>
    <row r="2" spans="1:13" s="5" customFormat="1">
      <c r="A2" s="147" t="s">
        <v>79</v>
      </c>
      <c r="B2" s="147"/>
      <c r="C2" s="147"/>
      <c r="D2" s="147"/>
      <c r="E2" s="147"/>
      <c r="F2" s="147"/>
      <c r="G2" s="147"/>
      <c r="H2" s="147"/>
      <c r="I2" s="147"/>
      <c r="J2" s="147"/>
      <c r="K2" s="159"/>
      <c r="L2" s="159"/>
      <c r="M2" s="159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>
      <c r="A22" s="46" t="s">
        <v>0</v>
      </c>
      <c r="B22" s="70" t="s">
        <v>1</v>
      </c>
      <c r="C22" s="70" t="s">
        <v>2</v>
      </c>
      <c r="D22" s="70" t="s">
        <v>3</v>
      </c>
      <c r="E22" s="70" t="s">
        <v>4</v>
      </c>
      <c r="F22" s="70" t="s">
        <v>5</v>
      </c>
      <c r="G22" s="70" t="s">
        <v>6</v>
      </c>
      <c r="H22" s="70" t="s">
        <v>7</v>
      </c>
      <c r="I22" s="70" t="s">
        <v>8</v>
      </c>
      <c r="J22" s="70" t="s">
        <v>9</v>
      </c>
      <c r="K22" s="70" t="s">
        <v>10</v>
      </c>
      <c r="L22" s="70" t="s">
        <v>11</v>
      </c>
      <c r="M22" s="71" t="s">
        <v>12</v>
      </c>
    </row>
    <row r="23" spans="1:13">
      <c r="A23" s="45">
        <v>2016</v>
      </c>
      <c r="B23" s="65">
        <v>-90.5</v>
      </c>
      <c r="C23" s="65">
        <v>-148.5</v>
      </c>
      <c r="D23" s="65">
        <v>-205.5</v>
      </c>
      <c r="E23" s="65">
        <v>-176.4</v>
      </c>
      <c r="F23" s="65">
        <v>-174.7</v>
      </c>
      <c r="G23" s="65">
        <v>-167.2</v>
      </c>
      <c r="H23" s="65">
        <v>-148.5</v>
      </c>
      <c r="I23" s="65">
        <v>-183.1</v>
      </c>
      <c r="J23" s="65">
        <v>-168</v>
      </c>
      <c r="K23" s="65">
        <v>-179.4</v>
      </c>
      <c r="L23" s="65">
        <v>-135.9</v>
      </c>
      <c r="M23" s="65">
        <v>-197.9</v>
      </c>
    </row>
    <row r="24" spans="1:13">
      <c r="A24" s="45">
        <v>2017</v>
      </c>
      <c r="B24" s="65">
        <v>-127.3</v>
      </c>
      <c r="C24" s="65">
        <v>-156.1</v>
      </c>
      <c r="D24" s="65">
        <v>-219.1</v>
      </c>
      <c r="E24" s="65">
        <v>-207.3</v>
      </c>
      <c r="F24" s="65">
        <v>-225.7</v>
      </c>
      <c r="G24" s="65">
        <v>-217.7</v>
      </c>
      <c r="H24" s="65">
        <v>-205.3</v>
      </c>
      <c r="I24" s="65">
        <v>-221.8</v>
      </c>
      <c r="J24" s="65">
        <v>-206.9</v>
      </c>
      <c r="K24" s="65">
        <v>-197.7</v>
      </c>
      <c r="L24" s="65">
        <v>-183.2</v>
      </c>
      <c r="M24" s="65">
        <v>-238.3</v>
      </c>
    </row>
    <row r="25" spans="1:13">
      <c r="A25" s="45">
        <v>2018</v>
      </c>
      <c r="B25" s="65">
        <v>-154</v>
      </c>
      <c r="C25" s="65">
        <v>-212.1</v>
      </c>
      <c r="D25" s="65">
        <v>-282</v>
      </c>
      <c r="E25" s="65">
        <v>-244.9</v>
      </c>
      <c r="F25" s="65">
        <v>-282.60000000000002</v>
      </c>
      <c r="G25" s="65">
        <v>-244.6</v>
      </c>
      <c r="H25" s="65">
        <v>-269.2</v>
      </c>
      <c r="I25" s="65">
        <v>-262.10000000000002</v>
      </c>
      <c r="J25" s="65">
        <v>-266.7</v>
      </c>
      <c r="K25" s="65">
        <v>-281.60000000000002</v>
      </c>
      <c r="L25" s="65">
        <v>-253.70000000000005</v>
      </c>
      <c r="M25" s="65">
        <v>-300.49999999999994</v>
      </c>
    </row>
    <row r="26" spans="1:13">
      <c r="A26" s="45">
        <v>2019</v>
      </c>
      <c r="B26" s="65">
        <v>-138.30000000000001</v>
      </c>
      <c r="C26" s="65">
        <v>-217.9</v>
      </c>
      <c r="D26" s="65">
        <v>-276.60000000000002</v>
      </c>
      <c r="E26" s="65">
        <v>-300</v>
      </c>
      <c r="F26" s="65">
        <v>-271.10000000000002</v>
      </c>
      <c r="G26" s="65">
        <v>-243.2</v>
      </c>
      <c r="H26" s="65">
        <v>-278.89999999999998</v>
      </c>
      <c r="I26" s="65">
        <v>-258.5</v>
      </c>
      <c r="J26" s="65">
        <v>-262.89999999999998</v>
      </c>
      <c r="K26" s="65">
        <v>-257</v>
      </c>
      <c r="L26" s="65">
        <v>-237.5</v>
      </c>
      <c r="M26" s="65">
        <v>-321.39999999999998</v>
      </c>
    </row>
    <row r="27" spans="1:13">
      <c r="A27" s="45">
        <v>2020</v>
      </c>
      <c r="B27" s="65">
        <v>-160.30000000000001</v>
      </c>
      <c r="C27" s="65">
        <v>-239.5</v>
      </c>
      <c r="D27" s="65">
        <v>-290.3</v>
      </c>
      <c r="E27" s="65">
        <v>-135.80000000000001</v>
      </c>
      <c r="F27" s="65">
        <v>-173.7</v>
      </c>
      <c r="G27" s="65">
        <v>-223.9</v>
      </c>
      <c r="H27" s="65">
        <v>-305.5</v>
      </c>
      <c r="I27" s="65">
        <v>-269.7</v>
      </c>
      <c r="J27" s="65">
        <v>-296</v>
      </c>
      <c r="K27" s="65">
        <v>-244.2</v>
      </c>
      <c r="L27" s="65">
        <v>-260.89999999999998</v>
      </c>
      <c r="M27" s="65">
        <v>-349</v>
      </c>
    </row>
    <row r="28" spans="1:13">
      <c r="A28" s="41">
        <v>2021</v>
      </c>
      <c r="B28" s="67">
        <v>-201</v>
      </c>
      <c r="C28" s="67">
        <v>-294.5</v>
      </c>
      <c r="D28" s="67">
        <v>-371</v>
      </c>
      <c r="E28" s="67">
        <v>-343.9</v>
      </c>
      <c r="F28" s="67">
        <v>-361.7</v>
      </c>
      <c r="G28" s="67">
        <v>-362.9</v>
      </c>
      <c r="H28" s="67">
        <v>-321</v>
      </c>
      <c r="I28" s="67">
        <v>-338.9</v>
      </c>
      <c r="J28" s="67"/>
      <c r="K28" s="67"/>
      <c r="L28" s="67"/>
      <c r="M28" s="67"/>
    </row>
  </sheetData>
  <mergeCells count="1">
    <mergeCell ref="A2:J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0"/>
  <sheetViews>
    <sheetView workbookViewId="0">
      <selection activeCell="A2" sqref="A1:XFD2"/>
    </sheetView>
  </sheetViews>
  <sheetFormatPr defaultRowHeight="1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1" spans="1:13" s="5" customFormat="1"/>
    <row r="2" spans="1:13" s="5" customFormat="1">
      <c r="A2" s="151" t="s">
        <v>109</v>
      </c>
      <c r="B2" s="151"/>
      <c r="C2" s="151"/>
      <c r="D2" s="151"/>
      <c r="E2" s="151"/>
      <c r="F2" s="158"/>
      <c r="G2" s="159"/>
      <c r="H2" s="159"/>
      <c r="I2" s="159"/>
      <c r="J2" s="159"/>
      <c r="K2" s="159"/>
      <c r="L2" s="159"/>
      <c r="M2" s="159"/>
    </row>
    <row r="3" spans="1:13" ht="19.5" customHeight="1">
      <c r="A3" s="4"/>
      <c r="B3" s="4"/>
      <c r="C3" s="4"/>
      <c r="D3" s="4"/>
      <c r="E3" s="4"/>
      <c r="F3" s="4"/>
    </row>
    <row r="4" spans="1:13">
      <c r="A4" s="4"/>
      <c r="B4" s="4"/>
      <c r="C4" s="4"/>
      <c r="D4" s="4"/>
      <c r="E4" s="4"/>
      <c r="F4" s="4"/>
    </row>
    <row r="5" spans="1:13">
      <c r="A5" s="4"/>
      <c r="B5" s="4"/>
      <c r="C5" s="4"/>
      <c r="D5" s="4"/>
      <c r="E5" s="4"/>
      <c r="F5" s="4"/>
    </row>
    <row r="6" spans="1:13">
      <c r="A6" s="4"/>
      <c r="B6" s="4"/>
      <c r="C6" s="4"/>
      <c r="D6" s="4"/>
      <c r="E6" s="4"/>
      <c r="F6" s="4"/>
    </row>
    <row r="7" spans="1:13">
      <c r="A7" s="4"/>
      <c r="B7" s="4"/>
      <c r="C7" s="4"/>
      <c r="D7" s="4"/>
      <c r="E7" s="4"/>
      <c r="F7" s="4"/>
    </row>
    <row r="8" spans="1:13">
      <c r="A8" s="4"/>
      <c r="B8" s="4"/>
      <c r="C8" s="4"/>
      <c r="D8" s="4"/>
      <c r="E8" s="4"/>
      <c r="F8" s="4"/>
    </row>
    <row r="9" spans="1:13">
      <c r="A9" s="4"/>
      <c r="B9" s="4"/>
      <c r="C9" s="4"/>
      <c r="D9" s="4"/>
      <c r="E9" s="4"/>
      <c r="F9" s="4"/>
    </row>
    <row r="10" spans="1:13">
      <c r="A10" s="4"/>
      <c r="B10" s="4"/>
      <c r="C10" s="4"/>
      <c r="D10" s="4"/>
      <c r="E10" s="4"/>
      <c r="F10" s="4"/>
    </row>
    <row r="11" spans="1:13">
      <c r="A11" s="4"/>
      <c r="B11" s="4"/>
      <c r="C11" s="4"/>
      <c r="D11" s="4"/>
      <c r="E11" s="4"/>
      <c r="F11" s="4"/>
    </row>
    <row r="12" spans="1:13">
      <c r="A12" s="4"/>
      <c r="B12" s="4"/>
      <c r="C12" s="4"/>
      <c r="D12" s="4"/>
      <c r="E12" s="4"/>
      <c r="F12" s="4"/>
    </row>
    <row r="13" spans="1:13">
      <c r="A13" s="4"/>
      <c r="B13" s="4"/>
      <c r="C13" s="4"/>
      <c r="D13" s="4"/>
      <c r="E13" s="4"/>
      <c r="F13" s="4"/>
    </row>
    <row r="14" spans="1:13">
      <c r="A14" s="4"/>
      <c r="B14" s="4"/>
      <c r="C14" s="4"/>
      <c r="D14" s="4"/>
      <c r="E14" s="4"/>
      <c r="F14" s="4"/>
    </row>
    <row r="15" spans="1:13">
      <c r="A15" s="4"/>
      <c r="B15" s="4"/>
      <c r="C15" s="4"/>
      <c r="D15" s="4"/>
      <c r="E15" s="4"/>
      <c r="F15" s="4"/>
    </row>
    <row r="16" spans="1:13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4" spans="1:6">
      <c r="A24" s="74" t="s">
        <v>69</v>
      </c>
      <c r="B24" s="38" t="s">
        <v>70</v>
      </c>
      <c r="C24" s="38" t="s">
        <v>71</v>
      </c>
      <c r="D24" s="39" t="s">
        <v>72</v>
      </c>
      <c r="E24" s="6"/>
    </row>
    <row r="25" spans="1:6" ht="15.75" customHeight="1">
      <c r="A25" s="17" t="s">
        <v>90</v>
      </c>
      <c r="B25" s="127">
        <v>1239</v>
      </c>
      <c r="C25" s="128">
        <v>2533.5</v>
      </c>
      <c r="D25" s="129">
        <v>-1294.5</v>
      </c>
      <c r="E25" s="6"/>
    </row>
    <row r="26" spans="1:6" ht="15" customHeight="1">
      <c r="A26" s="18" t="s">
        <v>89</v>
      </c>
      <c r="B26" s="130">
        <v>1427.7</v>
      </c>
      <c r="C26" s="111">
        <v>3007.9</v>
      </c>
      <c r="D26" s="131">
        <v>-1580.2</v>
      </c>
      <c r="E26" s="6"/>
    </row>
    <row r="27" spans="1:6" ht="14.25" customHeight="1">
      <c r="A27" s="18" t="s">
        <v>88</v>
      </c>
      <c r="B27" s="130">
        <v>1752.2</v>
      </c>
      <c r="C27" s="111">
        <v>3703.6</v>
      </c>
      <c r="D27" s="131">
        <v>-1951.4</v>
      </c>
      <c r="E27" s="6"/>
    </row>
    <row r="28" spans="1:6" ht="14.25" customHeight="1">
      <c r="A28" s="18" t="s">
        <v>87</v>
      </c>
      <c r="B28" s="130">
        <v>1787.2</v>
      </c>
      <c r="C28" s="111">
        <v>3771.7</v>
      </c>
      <c r="D28" s="131">
        <v>-1984.5</v>
      </c>
      <c r="E28" s="6"/>
    </row>
    <row r="29" spans="1:6" ht="13.5" customHeight="1">
      <c r="A29" s="18" t="s">
        <v>86</v>
      </c>
      <c r="B29" s="130">
        <v>1525.2</v>
      </c>
      <c r="C29" s="111">
        <v>3323.9</v>
      </c>
      <c r="D29" s="131">
        <v>-1798.7</v>
      </c>
      <c r="E29" s="6"/>
    </row>
    <row r="30" spans="1:6" ht="13.5" customHeight="1">
      <c r="A30" s="18" t="s">
        <v>85</v>
      </c>
      <c r="B30" s="132">
        <v>1808.7</v>
      </c>
      <c r="C30" s="112">
        <v>4403.5</v>
      </c>
      <c r="D30" s="133">
        <v>-2594.8000000000002</v>
      </c>
      <c r="E30" s="6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1"/>
  <sheetViews>
    <sheetView workbookViewId="0">
      <selection activeCell="A2" sqref="A1:XFD2"/>
    </sheetView>
  </sheetViews>
  <sheetFormatPr defaultRowHeight="12"/>
  <cols>
    <col min="1" max="1" width="17.85546875" style="3" customWidth="1"/>
    <col min="2" max="2" width="7" style="3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5.85546875" style="3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9.85546875" style="3" customWidth="1"/>
    <col min="14" max="14" width="6.5703125" style="3" customWidth="1"/>
    <col min="15" max="15" width="7" style="3" customWidth="1"/>
    <col min="16" max="17" width="6.28515625" style="3" customWidth="1"/>
    <col min="18" max="19" width="6.140625" style="3" customWidth="1"/>
    <col min="20" max="20" width="6.42578125" style="3" customWidth="1"/>
    <col min="21" max="21" width="5.42578125" style="3" customWidth="1"/>
    <col min="22" max="22" width="6.28515625" style="3" customWidth="1"/>
    <col min="23" max="23" width="6" style="3" customWidth="1"/>
    <col min="24" max="25" width="6.7109375" style="3" customWidth="1"/>
    <col min="26" max="28" width="6" style="3" customWidth="1"/>
    <col min="29" max="29" width="5.85546875" style="3" customWidth="1"/>
    <col min="30" max="30" width="6.42578125" style="3" customWidth="1"/>
    <col min="31" max="31" width="5.85546875" style="3" customWidth="1"/>
    <col min="32" max="32" width="6.42578125" style="3" customWidth="1"/>
    <col min="33" max="33" width="6" style="3" customWidth="1"/>
    <col min="34" max="16384" width="9.140625" style="3"/>
  </cols>
  <sheetData>
    <row r="1" spans="1:15" s="5" customFormat="1"/>
    <row r="2" spans="1:15" s="5" customFormat="1" ht="15.75" customHeight="1">
      <c r="A2" s="147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81"/>
      <c r="O2" s="81"/>
    </row>
    <row r="3" spans="1:15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5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 ht="17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 ht="17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5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5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5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5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5" ht="22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3" ht="19.5" customHeight="1">
      <c r="A17" s="5"/>
      <c r="AG17" s="6"/>
    </row>
    <row r="18" spans="1:33">
      <c r="A18" s="144"/>
      <c r="B18" s="146">
        <v>2019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>
        <v>2020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8">
        <v>2021</v>
      </c>
      <c r="AA18" s="149"/>
      <c r="AB18" s="149"/>
      <c r="AC18" s="149"/>
      <c r="AD18" s="149"/>
      <c r="AE18" s="149"/>
      <c r="AF18" s="149"/>
      <c r="AG18" s="150"/>
    </row>
    <row r="19" spans="1:33">
      <c r="A19" s="145"/>
      <c r="B19" s="32" t="s">
        <v>13</v>
      </c>
      <c r="C19" s="32" t="s">
        <v>14</v>
      </c>
      <c r="D19" s="32" t="s">
        <v>15</v>
      </c>
      <c r="E19" s="32" t="s">
        <v>16</v>
      </c>
      <c r="F19" s="32" t="s">
        <v>17</v>
      </c>
      <c r="G19" s="32" t="s">
        <v>18</v>
      </c>
      <c r="H19" s="32" t="s">
        <v>19</v>
      </c>
      <c r="I19" s="32" t="s">
        <v>20</v>
      </c>
      <c r="J19" s="32" t="s">
        <v>21</v>
      </c>
      <c r="K19" s="32" t="s">
        <v>22</v>
      </c>
      <c r="L19" s="32" t="s">
        <v>23</v>
      </c>
      <c r="M19" s="32" t="s">
        <v>24</v>
      </c>
      <c r="N19" s="32" t="s">
        <v>13</v>
      </c>
      <c r="O19" s="32" t="s">
        <v>14</v>
      </c>
      <c r="P19" s="32" t="s">
        <v>15</v>
      </c>
      <c r="Q19" s="32" t="s">
        <v>16</v>
      </c>
      <c r="R19" s="32" t="s">
        <v>17</v>
      </c>
      <c r="S19" s="32" t="s">
        <v>25</v>
      </c>
      <c r="T19" s="32" t="s">
        <v>19</v>
      </c>
      <c r="U19" s="32" t="s">
        <v>26</v>
      </c>
      <c r="V19" s="32" t="s">
        <v>21</v>
      </c>
      <c r="W19" s="32" t="s">
        <v>27</v>
      </c>
      <c r="X19" s="32" t="s">
        <v>23</v>
      </c>
      <c r="Y19" s="32" t="s">
        <v>24</v>
      </c>
      <c r="Z19" s="113" t="s">
        <v>13</v>
      </c>
      <c r="AA19" s="114" t="s">
        <v>14</v>
      </c>
      <c r="AB19" s="113" t="s">
        <v>15</v>
      </c>
      <c r="AC19" s="113" t="s">
        <v>16</v>
      </c>
      <c r="AD19" s="115" t="s">
        <v>17</v>
      </c>
      <c r="AE19" s="113" t="s">
        <v>25</v>
      </c>
      <c r="AF19" s="115" t="s">
        <v>19</v>
      </c>
      <c r="AG19" s="78" t="s">
        <v>26</v>
      </c>
    </row>
    <row r="20" spans="1:33" ht="28.5" customHeight="1">
      <c r="A20" s="30" t="s">
        <v>73</v>
      </c>
      <c r="B20" s="19">
        <v>107.04955714362214</v>
      </c>
      <c r="C20" s="19">
        <v>103.05469693630643</v>
      </c>
      <c r="D20" s="19">
        <v>106.5540849399146</v>
      </c>
      <c r="E20" s="19">
        <v>83.804058120513616</v>
      </c>
      <c r="F20" s="19">
        <v>97.663587687631406</v>
      </c>
      <c r="G20" s="19">
        <v>96.047232355670943</v>
      </c>
      <c r="H20" s="19">
        <v>108.87893967295254</v>
      </c>
      <c r="I20" s="19">
        <v>93.476142278451405</v>
      </c>
      <c r="J20" s="19">
        <v>116.03027535062083</v>
      </c>
      <c r="K20" s="19">
        <v>112.37403253245004</v>
      </c>
      <c r="L20" s="19">
        <v>99.332915825323369</v>
      </c>
      <c r="M20" s="15">
        <v>81.894486392152885</v>
      </c>
      <c r="N20" s="21">
        <v>100.54069338788538</v>
      </c>
      <c r="O20" s="21">
        <v>111.77933359663091</v>
      </c>
      <c r="P20" s="21">
        <v>85.694935103741471</v>
      </c>
      <c r="Q20" s="21">
        <v>71.283537880135214</v>
      </c>
      <c r="R20" s="21">
        <v>103.90424682350312</v>
      </c>
      <c r="S20" s="21">
        <v>121.75061963317823</v>
      </c>
      <c r="T20" s="21">
        <v>100.8184202333199</v>
      </c>
      <c r="U20" s="21">
        <v>78.376764810035453</v>
      </c>
      <c r="V20" s="21">
        <v>129.49769232961904</v>
      </c>
      <c r="W20" s="21">
        <v>117.47585360993436</v>
      </c>
      <c r="X20" s="21">
        <v>105.08585699580438</v>
      </c>
      <c r="Y20" s="15">
        <v>83.287463510424814</v>
      </c>
      <c r="Z20" s="29">
        <v>90.924906043100663</v>
      </c>
      <c r="AA20" s="22">
        <v>114.41186008293316</v>
      </c>
      <c r="AB20" s="51">
        <v>114.18675061706691</v>
      </c>
      <c r="AC20" s="22">
        <v>84.198294032010949</v>
      </c>
      <c r="AD20" s="20">
        <v>92.410830860406648</v>
      </c>
      <c r="AE20" s="84">
        <v>112.44894094348292</v>
      </c>
      <c r="AF20" s="137">
        <v>106.21228910733285</v>
      </c>
      <c r="AG20" s="141">
        <v>98.1</v>
      </c>
    </row>
    <row r="21" spans="1:33" ht="40.5" customHeight="1">
      <c r="A21" s="28" t="s">
        <v>74</v>
      </c>
      <c r="B21" s="26">
        <f>IF(220321.7383="","-",234254.08835/220321.7383*100)</f>
        <v>106.32363840150403</v>
      </c>
      <c r="C21" s="14">
        <f>IF(215472.31369="","-",241409.84081/215472.31369*100)</f>
        <v>112.03752197942065</v>
      </c>
      <c r="D21" s="14">
        <f>IF(242121.38159="","-",257232.04683/242121.38159*100)</f>
        <v>106.24094623150131</v>
      </c>
      <c r="E21" s="14">
        <f>IF(199735.58403="","-",215570.89403/199735.58403*100)</f>
        <v>107.92813662968615</v>
      </c>
      <c r="F21" s="14">
        <f>IF(223023.34378="","-",210534.26912/223023.34378*100)</f>
        <v>94.400104290284631</v>
      </c>
      <c r="G21" s="14">
        <f>IF(214123.17565="","-",202212.33865/214123.17565*100)</f>
        <v>94.437390084542201</v>
      </c>
      <c r="H21" s="14">
        <f>IF(218832.76993="","-",220166.65021/218832.76993*100)</f>
        <v>100.6095432052643</v>
      </c>
      <c r="I21" s="14">
        <f>IF(218601.82808="","-",205803.2912/218601.82808*100)</f>
        <v>94.145274542115814</v>
      </c>
      <c r="J21" s="14">
        <f>IF(207304.07378="","-",238794.12546/207304.07378*100)</f>
        <v>115.19027152038439</v>
      </c>
      <c r="K21" s="14">
        <f>IF(258965.48256="","-",268342.58823/258965.48256*100)</f>
        <v>103.62098669571817</v>
      </c>
      <c r="L21" s="14">
        <f>IF(268843.90574="","-",266552.51729/268843.90574*100)</f>
        <v>99.147688156183818</v>
      </c>
      <c r="M21" s="16">
        <f>IF(218827.70429="","-",218291.815/218827.70429*100)</f>
        <v>99.755109028932736</v>
      </c>
      <c r="N21" s="14">
        <f>IF(234254.08835="","-",219472.10441/234254.08835*100)</f>
        <v>93.68976480021378</v>
      </c>
      <c r="O21" s="14">
        <f>IF(241409.84081="","-",245324.45574/241409.84081*100)</f>
        <v>101.62156394157972</v>
      </c>
      <c r="P21" s="14">
        <f>IF(257232.04683="","-",210230.63314/257232.04683*100)</f>
        <v>81.728010071364707</v>
      </c>
      <c r="Q21" s="14">
        <f>IF(215570.89403="","-",149859.83301/215570.89403*100)</f>
        <v>69.517656214361068</v>
      </c>
      <c r="R21" s="14">
        <f>IF(210534.26912="","-",155710.73078/210534.26912*100)</f>
        <v>73.959803043393492</v>
      </c>
      <c r="S21" s="14">
        <f>IF(202212.33865="","-",189578.77956/202212.33865*100)</f>
        <v>93.752330261178145</v>
      </c>
      <c r="T21" s="14">
        <f>IF(220166.65021="","-",191130.33065/220166.65021*100)</f>
        <v>86.811663105059509</v>
      </c>
      <c r="U21" s="14">
        <f>IF(205803.2912="","-",163909.5874/205803.2912*100)</f>
        <v>79.643812518387932</v>
      </c>
      <c r="V21" s="14">
        <f>IF(238794.12546="","-",212259.13319/238794.12546*100)</f>
        <v>88.887920831852767</v>
      </c>
      <c r="W21" s="14">
        <f>IF(268342.58823="","-",249353.22858/268342.58823*100)</f>
        <v>92.923464078044901</v>
      </c>
      <c r="X21" s="14">
        <f>IF(266552.51729="","-",262034.9772/266552.51729*100)</f>
        <v>98.30519698859753</v>
      </c>
      <c r="Y21" s="16">
        <f>IF(218291.815="","-",218242.28602/218291.815*100)</f>
        <v>99.977310656379856</v>
      </c>
      <c r="Z21" s="26">
        <f>IF(219472.10441="","-",198436.59351/219472.10441*100)</f>
        <v>90.415405658705879</v>
      </c>
      <c r="AA21" s="14">
        <f>IF(245324.45574="","-",227034.99772/245324.45574*100)</f>
        <v>92.544788099159774</v>
      </c>
      <c r="AB21" s="52">
        <f>IF(210230.63314="","-",259243.88666/210230.63314*100)</f>
        <v>123.31403981805084</v>
      </c>
      <c r="AC21" s="14">
        <f>IF(149859.83301="","-",218278.92995/149859.83301*100)</f>
        <v>145.65539382086087</v>
      </c>
      <c r="AD21" s="14">
        <f>IF(155710.73078="","-",201713.37276/155710.73078*100)</f>
        <v>129.54365556539327</v>
      </c>
      <c r="AE21" s="76">
        <f>IF(189578.77956="","-",226824.55141/189578.77956*100)</f>
        <v>119.64659332465637</v>
      </c>
      <c r="AF21" s="76">
        <v>126.04778503269965</v>
      </c>
      <c r="AG21" s="142">
        <v>144.19999999999999</v>
      </c>
    </row>
  </sheetData>
  <mergeCells count="5">
    <mergeCell ref="A18:A19"/>
    <mergeCell ref="B18:M18"/>
    <mergeCell ref="N18:Y18"/>
    <mergeCell ref="A2:M2"/>
    <mergeCell ref="Z18:AG1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workbookViewId="0">
      <selection activeCell="A2" sqref="A1:XFD2"/>
    </sheetView>
  </sheetViews>
  <sheetFormatPr defaultRowHeight="1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5" width="14.7109375" style="3" customWidth="1"/>
    <col min="6" max="6" width="14.140625" style="3" customWidth="1"/>
    <col min="7" max="7" width="15.28515625" style="3" customWidth="1"/>
    <col min="8" max="8" width="14.85546875" style="3" customWidth="1"/>
    <col min="9" max="16384" width="9.140625" style="3"/>
  </cols>
  <sheetData>
    <row r="1" spans="1:13" s="5" customFormat="1"/>
    <row r="2" spans="1:13" s="5" customFormat="1">
      <c r="A2" s="151" t="s">
        <v>115</v>
      </c>
      <c r="B2" s="151"/>
      <c r="C2" s="151"/>
      <c r="D2" s="151"/>
      <c r="E2" s="151"/>
      <c r="F2" s="151"/>
      <c r="G2" s="160"/>
      <c r="H2" s="159"/>
      <c r="I2" s="159"/>
      <c r="J2" s="159"/>
      <c r="K2" s="159"/>
      <c r="L2" s="159"/>
      <c r="M2" s="159"/>
    </row>
    <row r="3" spans="1:13">
      <c r="A3" s="4"/>
      <c r="B3" s="4"/>
      <c r="C3" s="4"/>
      <c r="D3" s="4"/>
      <c r="E3" s="4"/>
      <c r="F3" s="4"/>
      <c r="G3" s="4"/>
    </row>
    <row r="4" spans="1:13">
      <c r="A4" s="4"/>
      <c r="B4" s="4"/>
      <c r="C4" s="4"/>
      <c r="D4" s="4"/>
      <c r="E4" s="4"/>
      <c r="F4" s="4"/>
      <c r="G4" s="4"/>
    </row>
    <row r="5" spans="1:13">
      <c r="A5" s="4"/>
      <c r="B5" s="4"/>
      <c r="C5" s="4"/>
      <c r="D5" s="4"/>
      <c r="E5" s="4"/>
      <c r="F5" s="4"/>
      <c r="G5" s="4"/>
    </row>
    <row r="6" spans="1:13">
      <c r="A6" s="4"/>
      <c r="B6" s="4"/>
      <c r="C6" s="4"/>
      <c r="D6" s="4"/>
      <c r="E6" s="4"/>
      <c r="F6" s="4"/>
      <c r="G6" s="4"/>
    </row>
    <row r="7" spans="1:13">
      <c r="A7" s="4"/>
      <c r="B7" s="4"/>
      <c r="C7" s="4"/>
      <c r="D7" s="4"/>
      <c r="E7" s="4"/>
      <c r="F7" s="4"/>
      <c r="G7" s="4"/>
    </row>
    <row r="8" spans="1:13">
      <c r="A8" s="4"/>
      <c r="B8" s="4"/>
      <c r="C8" s="4"/>
      <c r="D8" s="4"/>
      <c r="E8" s="4"/>
      <c r="F8" s="4"/>
      <c r="G8" s="4"/>
    </row>
    <row r="9" spans="1:13">
      <c r="A9" s="4"/>
      <c r="B9" s="4"/>
      <c r="C9" s="4"/>
      <c r="D9" s="4"/>
      <c r="E9" s="4"/>
      <c r="F9" s="4"/>
      <c r="G9" s="4"/>
    </row>
    <row r="10" spans="1:13">
      <c r="A10" s="4"/>
      <c r="B10" s="4"/>
      <c r="C10" s="4"/>
      <c r="D10" s="4"/>
      <c r="E10" s="4"/>
      <c r="F10" s="4"/>
      <c r="G10" s="4"/>
    </row>
    <row r="11" spans="1:13">
      <c r="A11" s="4"/>
      <c r="B11" s="4"/>
      <c r="C11" s="4"/>
      <c r="D11" s="4"/>
      <c r="E11" s="4"/>
      <c r="F11" s="4"/>
      <c r="G11" s="4"/>
    </row>
    <row r="12" spans="1:13">
      <c r="A12" s="4"/>
      <c r="B12" s="4"/>
      <c r="C12" s="4"/>
      <c r="D12" s="4"/>
      <c r="E12" s="4"/>
      <c r="F12" s="4"/>
      <c r="G12" s="4"/>
    </row>
    <row r="13" spans="1:13">
      <c r="A13" s="4"/>
      <c r="B13" s="4"/>
      <c r="C13" s="4"/>
      <c r="D13" s="4"/>
      <c r="E13" s="4"/>
      <c r="F13" s="4"/>
      <c r="G13" s="4"/>
    </row>
    <row r="14" spans="1:13">
      <c r="A14" s="4"/>
      <c r="B14" s="4"/>
      <c r="C14" s="4"/>
      <c r="D14" s="4"/>
      <c r="E14" s="4"/>
      <c r="F14" s="4"/>
      <c r="G14" s="4"/>
    </row>
    <row r="15" spans="1:13">
      <c r="A15" s="4"/>
      <c r="B15" s="4"/>
      <c r="C15" s="4"/>
      <c r="D15" s="4"/>
      <c r="E15" s="4"/>
      <c r="F15" s="4"/>
      <c r="G15" s="4"/>
    </row>
    <row r="16" spans="1:13">
      <c r="A16" s="4"/>
      <c r="B16" s="4"/>
      <c r="C16" s="4"/>
      <c r="D16" s="4"/>
      <c r="E16" s="4"/>
      <c r="F16" s="4"/>
      <c r="G16" s="4"/>
    </row>
    <row r="17" spans="1:8">
      <c r="A17" s="4"/>
      <c r="B17" s="4"/>
      <c r="C17" s="4"/>
      <c r="D17" s="4"/>
      <c r="E17" s="4"/>
      <c r="F17" s="4"/>
      <c r="G17" s="4"/>
    </row>
    <row r="18" spans="1:8">
      <c r="A18" s="4"/>
      <c r="B18" s="4"/>
      <c r="C18" s="4"/>
      <c r="D18" s="4"/>
      <c r="E18" s="4"/>
      <c r="F18" s="4"/>
      <c r="G18" s="4"/>
    </row>
    <row r="19" spans="1:8">
      <c r="A19" s="4"/>
      <c r="B19" s="4"/>
      <c r="C19" s="4"/>
      <c r="D19" s="4"/>
      <c r="E19" s="4"/>
      <c r="F19" s="4"/>
      <c r="G19" s="4"/>
      <c r="H19" s="6"/>
    </row>
    <row r="20" spans="1:8">
      <c r="A20" s="4"/>
      <c r="B20" s="4"/>
      <c r="C20" s="4"/>
      <c r="D20" s="4"/>
      <c r="E20" s="4"/>
      <c r="F20" s="4"/>
      <c r="G20" s="4"/>
      <c r="H20" s="6"/>
    </row>
    <row r="21" spans="1:8">
      <c r="H21" s="6"/>
    </row>
    <row r="22" spans="1:8" ht="24">
      <c r="A22" s="72" t="s">
        <v>28</v>
      </c>
      <c r="B22" s="43" t="s">
        <v>85</v>
      </c>
      <c r="C22" s="13" t="s">
        <v>86</v>
      </c>
      <c r="D22" s="13" t="s">
        <v>87</v>
      </c>
      <c r="E22" s="13" t="s">
        <v>88</v>
      </c>
      <c r="F22" s="13" t="s">
        <v>89</v>
      </c>
      <c r="G22" s="13" t="s">
        <v>90</v>
      </c>
      <c r="H22" s="6"/>
    </row>
    <row r="23" spans="1:8">
      <c r="A23" s="56" t="s">
        <v>29</v>
      </c>
      <c r="B23" s="105">
        <v>6.6</v>
      </c>
      <c r="C23" s="106">
        <v>8</v>
      </c>
      <c r="D23" s="105">
        <v>6.8</v>
      </c>
      <c r="E23" s="106">
        <v>7</v>
      </c>
      <c r="F23" s="105">
        <v>7.6</v>
      </c>
      <c r="G23" s="105">
        <v>6.2</v>
      </c>
    </row>
    <row r="24" spans="1:8">
      <c r="A24" s="56" t="s">
        <v>30</v>
      </c>
      <c r="B24" s="105">
        <v>2.6</v>
      </c>
      <c r="C24" s="106">
        <v>3.4</v>
      </c>
      <c r="D24" s="105">
        <v>4.5</v>
      </c>
      <c r="E24" s="106">
        <v>3.7</v>
      </c>
      <c r="F24" s="105">
        <v>2.5</v>
      </c>
      <c r="G24" s="105">
        <v>1.6</v>
      </c>
    </row>
    <row r="25" spans="1:8">
      <c r="A25" s="56" t="s">
        <v>31</v>
      </c>
      <c r="B25" s="105">
        <v>89.6</v>
      </c>
      <c r="C25" s="106">
        <v>87.4</v>
      </c>
      <c r="D25" s="106">
        <v>87</v>
      </c>
      <c r="E25" s="106">
        <v>87.2</v>
      </c>
      <c r="F25" s="105">
        <v>87.1</v>
      </c>
      <c r="G25" s="105">
        <v>90.6</v>
      </c>
    </row>
    <row r="26" spans="1:8">
      <c r="A26" s="56" t="s">
        <v>32</v>
      </c>
      <c r="B26" s="105">
        <v>1.1000000000000001</v>
      </c>
      <c r="C26" s="106">
        <v>1.1000000000000001</v>
      </c>
      <c r="D26" s="105">
        <v>1.6</v>
      </c>
      <c r="E26" s="106">
        <v>2.1</v>
      </c>
      <c r="F26" s="105">
        <v>2.7</v>
      </c>
      <c r="G26" s="105">
        <v>1.4</v>
      </c>
    </row>
    <row r="27" spans="1:8">
      <c r="A27" s="57" t="s">
        <v>59</v>
      </c>
      <c r="B27" s="103">
        <v>0.1</v>
      </c>
      <c r="C27" s="14">
        <v>0.1</v>
      </c>
      <c r="D27" s="103">
        <v>0.1</v>
      </c>
      <c r="E27" s="14">
        <v>0</v>
      </c>
      <c r="F27" s="103">
        <v>0.1</v>
      </c>
      <c r="G27" s="103">
        <v>0.2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"/>
  <sheetViews>
    <sheetView workbookViewId="0">
      <selection activeCell="A2" sqref="A1:XFD2"/>
    </sheetView>
  </sheetViews>
  <sheetFormatPr defaultRowHeight="12"/>
  <cols>
    <col min="1" max="1" width="26.140625" style="3" customWidth="1"/>
    <col min="2" max="2" width="15.5703125" style="3" customWidth="1"/>
    <col min="3" max="3" width="16" style="3" customWidth="1"/>
    <col min="4" max="4" width="15.7109375" style="3" customWidth="1"/>
    <col min="5" max="5" width="15.28515625" style="3" customWidth="1"/>
    <col min="6" max="6" width="15.140625" style="3" customWidth="1"/>
    <col min="7" max="7" width="15" style="3" customWidth="1"/>
    <col min="8" max="16384" width="9.140625" style="3"/>
  </cols>
  <sheetData>
    <row r="1" spans="1:13" s="5" customFormat="1"/>
    <row r="2" spans="1:13" s="5" customFormat="1">
      <c r="A2" s="152" t="s">
        <v>114</v>
      </c>
      <c r="B2" s="152"/>
      <c r="C2" s="152"/>
      <c r="D2" s="152"/>
      <c r="E2" s="152"/>
      <c r="F2" s="162"/>
      <c r="G2" s="162"/>
      <c r="H2" s="159"/>
      <c r="I2" s="159"/>
      <c r="J2" s="159"/>
      <c r="K2" s="159"/>
      <c r="L2" s="159"/>
      <c r="M2" s="159"/>
    </row>
    <row r="3" spans="1:13">
      <c r="A3" s="4"/>
      <c r="B3" s="4"/>
      <c r="C3" s="4"/>
      <c r="D3" s="4"/>
      <c r="E3" s="4"/>
      <c r="F3" s="4"/>
      <c r="G3" s="4"/>
    </row>
    <row r="4" spans="1:13">
      <c r="A4" s="4"/>
      <c r="B4" s="4"/>
      <c r="C4" s="4"/>
      <c r="D4" s="4"/>
      <c r="E4" s="4"/>
      <c r="F4" s="4"/>
      <c r="G4" s="4"/>
    </row>
    <row r="5" spans="1:13">
      <c r="A5" s="4"/>
      <c r="B5" s="4"/>
      <c r="C5" s="4"/>
      <c r="D5" s="4"/>
      <c r="E5" s="4"/>
      <c r="F5" s="4"/>
      <c r="G5" s="4"/>
    </row>
    <row r="6" spans="1:13">
      <c r="A6" s="4"/>
      <c r="B6" s="4"/>
      <c r="C6" s="4"/>
      <c r="D6" s="4"/>
      <c r="E6" s="4"/>
      <c r="F6" s="4"/>
      <c r="G6" s="4"/>
    </row>
    <row r="7" spans="1:13">
      <c r="A7" s="4"/>
      <c r="B7" s="4"/>
      <c r="C7" s="4"/>
      <c r="D7" s="4"/>
      <c r="E7" s="4"/>
      <c r="F7" s="4"/>
      <c r="G7" s="4"/>
    </row>
    <row r="8" spans="1:13">
      <c r="A8" s="4"/>
      <c r="B8" s="4"/>
      <c r="C8" s="4"/>
      <c r="D8" s="4"/>
      <c r="E8" s="4"/>
      <c r="F8" s="4"/>
      <c r="G8" s="4"/>
    </row>
    <row r="9" spans="1:13">
      <c r="A9" s="4"/>
      <c r="B9" s="4"/>
      <c r="C9" s="4"/>
      <c r="D9" s="4"/>
      <c r="E9" s="4"/>
      <c r="F9" s="4"/>
      <c r="G9" s="4"/>
    </row>
    <row r="10" spans="1:13">
      <c r="A10" s="4"/>
      <c r="B10" s="4"/>
      <c r="C10" s="4"/>
      <c r="D10" s="4"/>
      <c r="E10" s="4"/>
      <c r="F10" s="4"/>
      <c r="G10" s="4"/>
    </row>
    <row r="11" spans="1:13">
      <c r="A11" s="4"/>
      <c r="B11" s="4"/>
      <c r="C11" s="4"/>
      <c r="D11" s="4"/>
      <c r="E11" s="4"/>
      <c r="F11" s="4"/>
      <c r="G11" s="4"/>
    </row>
    <row r="12" spans="1:13">
      <c r="A12" s="4"/>
      <c r="B12" s="4"/>
      <c r="C12" s="4"/>
      <c r="D12" s="4"/>
      <c r="E12" s="4"/>
      <c r="F12" s="4"/>
      <c r="G12" s="4"/>
    </row>
    <row r="13" spans="1:13">
      <c r="A13" s="4"/>
      <c r="B13" s="4"/>
      <c r="C13" s="4"/>
      <c r="D13" s="4"/>
      <c r="E13" s="4"/>
      <c r="F13" s="4"/>
      <c r="G13" s="4"/>
    </row>
    <row r="14" spans="1:13">
      <c r="A14" s="4"/>
      <c r="B14" s="4"/>
      <c r="C14" s="4"/>
      <c r="D14" s="4"/>
      <c r="E14" s="4"/>
      <c r="F14" s="4"/>
      <c r="G14" s="4"/>
    </row>
    <row r="15" spans="1:13">
      <c r="A15" s="4"/>
      <c r="B15" s="4"/>
      <c r="C15" s="4"/>
      <c r="D15" s="4"/>
      <c r="E15" s="4"/>
      <c r="F15" s="4"/>
      <c r="G15" s="4"/>
    </row>
    <row r="16" spans="1:13">
      <c r="A16" s="4"/>
      <c r="B16" s="4"/>
      <c r="C16" s="4"/>
      <c r="D16" s="4"/>
      <c r="E16" s="4"/>
      <c r="F16" s="4"/>
      <c r="G16" s="4"/>
    </row>
    <row r="17" spans="1:8">
      <c r="A17" s="4"/>
      <c r="B17" s="4"/>
      <c r="C17" s="4"/>
      <c r="D17" s="4"/>
      <c r="E17" s="4"/>
      <c r="F17" s="4"/>
      <c r="G17" s="4"/>
    </row>
    <row r="18" spans="1:8">
      <c r="A18" s="5"/>
    </row>
    <row r="19" spans="1:8">
      <c r="A19" s="5"/>
    </row>
    <row r="20" spans="1:8" ht="24">
      <c r="A20" s="34"/>
      <c r="B20" s="12" t="s">
        <v>91</v>
      </c>
      <c r="C20" s="12" t="s">
        <v>92</v>
      </c>
      <c r="D20" s="12" t="s">
        <v>93</v>
      </c>
      <c r="E20" s="13" t="s">
        <v>94</v>
      </c>
      <c r="F20" s="13" t="s">
        <v>95</v>
      </c>
      <c r="G20" s="13" t="s">
        <v>96</v>
      </c>
      <c r="H20" s="6"/>
    </row>
    <row r="21" spans="1:8" ht="15" customHeight="1">
      <c r="A21" s="23" t="s">
        <v>33</v>
      </c>
      <c r="B21" s="110">
        <v>57.1</v>
      </c>
      <c r="C21" s="110">
        <v>58.1</v>
      </c>
      <c r="D21" s="110">
        <v>66</v>
      </c>
      <c r="E21" s="110">
        <v>63.7</v>
      </c>
      <c r="F21" s="110">
        <v>65</v>
      </c>
      <c r="G21" s="110">
        <v>62.6</v>
      </c>
      <c r="H21" s="7"/>
    </row>
    <row r="22" spans="1:8" ht="14.25" customHeight="1">
      <c r="A22" s="24" t="s">
        <v>34</v>
      </c>
      <c r="B22" s="110">
        <v>21.3</v>
      </c>
      <c r="C22" s="110">
        <v>20.8</v>
      </c>
      <c r="D22" s="110">
        <v>15.8</v>
      </c>
      <c r="E22" s="110">
        <v>14.6</v>
      </c>
      <c r="F22" s="110">
        <v>16.2</v>
      </c>
      <c r="G22" s="110">
        <v>15.6</v>
      </c>
      <c r="H22" s="7"/>
    </row>
    <row r="23" spans="1:8" ht="15" customHeight="1">
      <c r="A23" s="25" t="s">
        <v>35</v>
      </c>
      <c r="B23" s="91">
        <v>21.6</v>
      </c>
      <c r="C23" s="92">
        <v>21.1</v>
      </c>
      <c r="D23" s="92">
        <v>18.2</v>
      </c>
      <c r="E23" s="92">
        <v>21.7</v>
      </c>
      <c r="F23" s="92">
        <v>18.8</v>
      </c>
      <c r="G23" s="92">
        <v>21.8</v>
      </c>
      <c r="H23" s="7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5"/>
  <sheetViews>
    <sheetView workbookViewId="0">
      <selection activeCell="A2" sqref="A1:XFD2"/>
    </sheetView>
  </sheetViews>
  <sheetFormatPr defaultRowHeight="1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1" spans="1:13" s="5" customFormat="1"/>
    <row r="2" spans="1:13" s="5" customFormat="1">
      <c r="A2" s="151" t="s">
        <v>113</v>
      </c>
      <c r="B2" s="151"/>
      <c r="C2" s="151"/>
      <c r="D2" s="151"/>
      <c r="E2" s="151"/>
      <c r="F2" s="151"/>
      <c r="G2" s="161"/>
      <c r="H2" s="161"/>
      <c r="I2" s="161"/>
      <c r="J2" s="159"/>
      <c r="K2" s="159"/>
      <c r="L2" s="159"/>
      <c r="M2" s="159"/>
    </row>
    <row r="3" spans="1:13">
      <c r="A3" s="4"/>
      <c r="B3" s="4"/>
      <c r="C3" s="4"/>
      <c r="D3" s="4"/>
      <c r="E3" s="4"/>
      <c r="F3" s="4"/>
      <c r="G3" s="4"/>
      <c r="H3" s="4"/>
      <c r="I3" s="4"/>
    </row>
    <row r="4" spans="1:13">
      <c r="A4" s="4"/>
      <c r="B4" s="4"/>
      <c r="C4" s="4"/>
      <c r="D4" s="4"/>
      <c r="E4" s="4"/>
      <c r="F4" s="4"/>
      <c r="G4" s="4"/>
      <c r="H4" s="4"/>
      <c r="I4" s="4"/>
    </row>
    <row r="5" spans="1:13">
      <c r="A5" s="4"/>
      <c r="B5" s="4"/>
      <c r="C5" s="4"/>
      <c r="D5" s="4"/>
      <c r="E5" s="4"/>
      <c r="F5" s="4"/>
      <c r="G5" s="4"/>
      <c r="H5" s="4"/>
      <c r="I5" s="4"/>
    </row>
    <row r="6" spans="1:13">
      <c r="A6" s="4"/>
      <c r="B6" s="4"/>
      <c r="C6" s="4"/>
      <c r="D6" s="4"/>
      <c r="E6" s="4"/>
      <c r="F6" s="4"/>
      <c r="G6" s="4"/>
      <c r="H6" s="4"/>
      <c r="I6" s="4"/>
    </row>
    <row r="7" spans="1:13">
      <c r="A7" s="4"/>
      <c r="B7" s="4"/>
      <c r="C7" s="4"/>
      <c r="D7" s="4"/>
      <c r="E7" s="4"/>
      <c r="F7" s="4"/>
      <c r="G7" s="4"/>
      <c r="H7" s="4"/>
      <c r="I7" s="4"/>
    </row>
    <row r="8" spans="1:13">
      <c r="A8" s="4"/>
      <c r="B8" s="4"/>
      <c r="C8" s="4"/>
      <c r="D8" s="4"/>
      <c r="E8" s="4"/>
      <c r="F8" s="4"/>
      <c r="G8" s="4"/>
      <c r="H8" s="4"/>
      <c r="I8" s="4"/>
    </row>
    <row r="9" spans="1:13">
      <c r="A9" s="4"/>
      <c r="B9" s="4"/>
      <c r="C9" s="4"/>
      <c r="D9" s="4"/>
      <c r="E9" s="4"/>
      <c r="F9" s="4"/>
      <c r="G9" s="4"/>
      <c r="H9" s="4"/>
      <c r="I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</row>
    <row r="17" spans="1:10">
      <c r="A17" s="4"/>
      <c r="B17" s="4"/>
      <c r="C17" s="4"/>
      <c r="D17" s="4"/>
      <c r="E17" s="4"/>
      <c r="F17" s="4"/>
      <c r="G17" s="4"/>
      <c r="H17" s="4"/>
      <c r="I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</row>
    <row r="21" spans="1:10">
      <c r="A21" s="5"/>
    </row>
    <row r="22" spans="1:10" ht="14.25" customHeight="1">
      <c r="A22" s="5"/>
    </row>
    <row r="23" spans="1:10" ht="48.75" customHeight="1">
      <c r="A23" s="31"/>
      <c r="B23" s="13" t="s">
        <v>100</v>
      </c>
      <c r="C23" s="13" t="s">
        <v>89</v>
      </c>
      <c r="D23" s="13" t="s">
        <v>88</v>
      </c>
      <c r="E23" s="13" t="s">
        <v>101</v>
      </c>
      <c r="F23" s="13" t="s">
        <v>86</v>
      </c>
      <c r="G23" s="13" t="s">
        <v>85</v>
      </c>
      <c r="I23" s="6"/>
      <c r="J23" s="6"/>
    </row>
    <row r="24" spans="1:10" ht="13.5" customHeight="1">
      <c r="A24" s="85" t="s">
        <v>36</v>
      </c>
      <c r="B24" s="117">
        <v>24.33413364038741</v>
      </c>
      <c r="C24" s="117">
        <v>24.445585241271885</v>
      </c>
      <c r="D24" s="117">
        <v>27.86751679885532</v>
      </c>
      <c r="E24" s="117">
        <v>28.413411370910513</v>
      </c>
      <c r="F24" s="117">
        <v>27.14815730362411</v>
      </c>
      <c r="G24" s="134">
        <v>27.388555760874802</v>
      </c>
      <c r="I24" s="79"/>
      <c r="J24" s="6"/>
    </row>
    <row r="25" spans="1:10" ht="14.25" customHeight="1">
      <c r="A25" s="85" t="s">
        <v>37</v>
      </c>
      <c r="B25" s="117">
        <v>6.3475507689272241</v>
      </c>
      <c r="C25" s="117">
        <v>6.6967450304417264</v>
      </c>
      <c r="D25" s="117">
        <v>8.4079204280656583</v>
      </c>
      <c r="E25" s="117">
        <v>9.0030629269168418</v>
      </c>
      <c r="F25" s="117">
        <v>9.0523503464340926</v>
      </c>
      <c r="G25" s="135">
        <v>9.3459623044911098</v>
      </c>
      <c r="I25" s="79"/>
      <c r="J25" s="6"/>
    </row>
    <row r="26" spans="1:10" ht="12.75" customHeight="1">
      <c r="A26" s="85" t="s">
        <v>97</v>
      </c>
      <c r="B26" s="117">
        <v>11.725059606350086</v>
      </c>
      <c r="C26" s="117">
        <v>11.362892718592011</v>
      </c>
      <c r="D26" s="117">
        <v>8.2235646720340636</v>
      </c>
      <c r="E26" s="117">
        <v>8.2697787172935069</v>
      </c>
      <c r="F26" s="117">
        <v>9.874297278061448</v>
      </c>
      <c r="G26" s="135">
        <v>9.3392855331236291</v>
      </c>
      <c r="I26" s="79"/>
      <c r="J26" s="6"/>
    </row>
    <row r="27" spans="1:10" ht="14.25" customHeight="1">
      <c r="A27" s="86" t="s">
        <v>38</v>
      </c>
      <c r="B27" s="117">
        <v>3.447120158038302</v>
      </c>
      <c r="C27" s="117">
        <v>4.1274537343429891</v>
      </c>
      <c r="D27" s="117">
        <v>3.276570881880426</v>
      </c>
      <c r="E27" s="117">
        <v>7.4324231057078292</v>
      </c>
      <c r="F27" s="117">
        <v>6.7572175865980526</v>
      </c>
      <c r="G27" s="135">
        <v>8.9622831237052409</v>
      </c>
      <c r="I27" s="79"/>
      <c r="J27" s="6"/>
    </row>
    <row r="28" spans="1:10" ht="12.75" customHeight="1">
      <c r="A28" s="85" t="s">
        <v>39</v>
      </c>
      <c r="B28" s="117">
        <v>10.095477588199941</v>
      </c>
      <c r="C28" s="117">
        <v>9.2591378488957741</v>
      </c>
      <c r="D28" s="117">
        <v>11.759719947957702</v>
      </c>
      <c r="E28" s="117">
        <v>10.353191193035215</v>
      </c>
      <c r="F28" s="117">
        <v>9.0871592981974612</v>
      </c>
      <c r="G28" s="135">
        <v>7.6662027577585432</v>
      </c>
      <c r="I28" s="79"/>
      <c r="J28" s="6"/>
    </row>
    <row r="29" spans="1:10" ht="13.5" customHeight="1">
      <c r="A29" s="85" t="s">
        <v>40</v>
      </c>
      <c r="B29" s="117">
        <v>3.4397547254173726</v>
      </c>
      <c r="C29" s="117">
        <v>3.27842748845976</v>
      </c>
      <c r="D29" s="117">
        <v>3.4720014051256971</v>
      </c>
      <c r="E29" s="117">
        <v>3.8699761281894505</v>
      </c>
      <c r="F29" s="117">
        <v>4.1416263006970402</v>
      </c>
      <c r="G29" s="135">
        <v>3.665863021980857</v>
      </c>
      <c r="I29" s="79"/>
      <c r="J29" s="6"/>
    </row>
    <row r="30" spans="1:10" ht="13.5" customHeight="1">
      <c r="A30" s="85" t="s">
        <v>41</v>
      </c>
      <c r="B30" s="117">
        <v>2.5548117415242624</v>
      </c>
      <c r="C30" s="117">
        <v>3.0207173026295555</v>
      </c>
      <c r="D30" s="117">
        <v>3.0052977083711201</v>
      </c>
      <c r="E30" s="117">
        <v>2.6024090180301287</v>
      </c>
      <c r="F30" s="117">
        <v>2.5479801945815446</v>
      </c>
      <c r="G30" s="135">
        <v>3.0937132941256307</v>
      </c>
      <c r="I30" s="79"/>
      <c r="J30" s="6"/>
    </row>
    <row r="31" spans="1:10" ht="13.5" customHeight="1">
      <c r="A31" s="85" t="s">
        <v>42</v>
      </c>
      <c r="B31" s="117">
        <v>1.5146764474042269</v>
      </c>
      <c r="C31" s="117">
        <v>1.3631316530862509</v>
      </c>
      <c r="D31" s="117">
        <v>1.5134651442312048</v>
      </c>
      <c r="E31" s="117">
        <v>1.977767024932569</v>
      </c>
      <c r="F31" s="117">
        <v>3.3544512815001593</v>
      </c>
      <c r="G31" s="135">
        <v>3.0037306949225502</v>
      </c>
      <c r="I31" s="79"/>
      <c r="J31" s="6"/>
    </row>
    <row r="32" spans="1:10" ht="13.5" customHeight="1">
      <c r="A32" s="86" t="s">
        <v>98</v>
      </c>
      <c r="B32" s="117">
        <v>1.5720299380025078</v>
      </c>
      <c r="C32" s="117">
        <v>1.2378632988139084</v>
      </c>
      <c r="D32" s="117">
        <v>1.9815839462965452</v>
      </c>
      <c r="E32" s="117">
        <v>2.9784968978633417</v>
      </c>
      <c r="F32" s="117">
        <v>2.801711677617936</v>
      </c>
      <c r="G32" s="135">
        <v>2.443126345132379</v>
      </c>
      <c r="I32" s="79"/>
      <c r="J32" s="6"/>
    </row>
    <row r="33" spans="1:10" ht="14.25" customHeight="1">
      <c r="A33" s="85" t="s">
        <v>43</v>
      </c>
      <c r="B33" s="117">
        <v>5.6781185314067102</v>
      </c>
      <c r="C33" s="117">
        <v>5.1524879329573681</v>
      </c>
      <c r="D33" s="117">
        <v>3.5596794335825925</v>
      </c>
      <c r="E33" s="117">
        <v>3.0072353292119218</v>
      </c>
      <c r="F33" s="117">
        <v>2.785324331465759</v>
      </c>
      <c r="G33" s="135">
        <v>2.2568703880038057</v>
      </c>
      <c r="I33" s="79"/>
      <c r="J33" s="6"/>
    </row>
    <row r="34" spans="1:10">
      <c r="A34" s="86" t="s">
        <v>48</v>
      </c>
      <c r="B34" s="117">
        <v>6.2003272444179007</v>
      </c>
      <c r="C34" s="117">
        <v>6.0701474971632576</v>
      </c>
      <c r="D34" s="117">
        <v>3.3117873116933851</v>
      </c>
      <c r="E34" s="117">
        <v>1.9925874981506206</v>
      </c>
      <c r="F34" s="117">
        <v>1.7227631035058932</v>
      </c>
      <c r="G34" s="135">
        <v>2.1689577316716364</v>
      </c>
      <c r="I34" s="79"/>
      <c r="J34" s="6"/>
    </row>
    <row r="35" spans="1:10" ht="15" customHeight="1">
      <c r="A35" s="85" t="s">
        <v>46</v>
      </c>
      <c r="B35" s="117">
        <v>3.0967095136251941</v>
      </c>
      <c r="C35" s="117">
        <v>3.6778238560115959</v>
      </c>
      <c r="D35" s="117">
        <v>1.9560334754973541</v>
      </c>
      <c r="E35" s="117">
        <v>1.5023568779537388</v>
      </c>
      <c r="F35" s="117">
        <v>1.5249897946273774</v>
      </c>
      <c r="G35" s="135">
        <v>1.5568033291283863</v>
      </c>
      <c r="I35" s="79"/>
      <c r="J35" s="6"/>
    </row>
    <row r="36" spans="1:10" ht="14.25" customHeight="1">
      <c r="A36" s="85" t="s">
        <v>44</v>
      </c>
      <c r="B36" s="117">
        <v>0.32064188944485172</v>
      </c>
      <c r="C36" s="117">
        <v>0.44029216934535947</v>
      </c>
      <c r="D36" s="117">
        <v>0.29247522788147945</v>
      </c>
      <c r="E36" s="117">
        <v>0.30981261355247469</v>
      </c>
      <c r="F36" s="117">
        <v>0.85229143903001636</v>
      </c>
      <c r="G36" s="135">
        <v>1.4003882093578572</v>
      </c>
      <c r="I36" s="79"/>
      <c r="J36" s="6"/>
    </row>
    <row r="37" spans="1:10" ht="14.25" customHeight="1">
      <c r="A37" s="85" t="s">
        <v>47</v>
      </c>
      <c r="B37" s="117">
        <v>0.97789719181989376</v>
      </c>
      <c r="C37" s="117">
        <v>1.0262269206962682</v>
      </c>
      <c r="D37" s="117">
        <v>1.4308004132845447</v>
      </c>
      <c r="E37" s="117">
        <v>1.3328580337133424</v>
      </c>
      <c r="F37" s="117">
        <v>1.4947281777545245</v>
      </c>
      <c r="G37" s="135">
        <v>1.2838349820462702</v>
      </c>
      <c r="I37" s="79"/>
      <c r="J37" s="6"/>
    </row>
    <row r="38" spans="1:10" ht="15" customHeight="1">
      <c r="A38" s="85" t="s">
        <v>99</v>
      </c>
      <c r="B38" s="117">
        <v>2.2494667785308056</v>
      </c>
      <c r="C38" s="117">
        <v>1.6812166513024842</v>
      </c>
      <c r="D38" s="117">
        <v>2.0971805113568132</v>
      </c>
      <c r="E38" s="117">
        <v>1.2872760127943785</v>
      </c>
      <c r="F38" s="117">
        <v>1.4100410649169874</v>
      </c>
      <c r="G38" s="135">
        <v>1.1921589487296456</v>
      </c>
      <c r="I38" s="79"/>
      <c r="J38" s="6"/>
    </row>
    <row r="39" spans="1:10" ht="13.5" customHeight="1">
      <c r="A39" s="85" t="s">
        <v>45</v>
      </c>
      <c r="B39" s="117">
        <v>0.31519495831314553</v>
      </c>
      <c r="C39" s="117">
        <v>1.0108135504011799</v>
      </c>
      <c r="D39" s="117">
        <v>1.0889567568315099</v>
      </c>
      <c r="E39" s="117">
        <v>1.1954625832173231</v>
      </c>
      <c r="F39" s="117">
        <v>1.5134104093239389</v>
      </c>
      <c r="G39" s="135">
        <v>1.1089337154097831</v>
      </c>
      <c r="I39" s="79"/>
      <c r="J39" s="6"/>
    </row>
    <row r="40" spans="1:10" ht="15.75" customHeight="1">
      <c r="A40" s="85" t="s">
        <v>77</v>
      </c>
      <c r="B40" s="117">
        <v>1.0849826004020422</v>
      </c>
      <c r="C40" s="117">
        <v>1.4128285157677696</v>
      </c>
      <c r="D40" s="117">
        <v>1.3813570169062859</v>
      </c>
      <c r="E40" s="117">
        <v>1.0324479754998839</v>
      </c>
      <c r="F40" s="117">
        <v>1.5132599952634991</v>
      </c>
      <c r="G40" s="135">
        <v>1.0199676451794506</v>
      </c>
      <c r="I40" s="79"/>
      <c r="J40" s="6"/>
    </row>
    <row r="41" spans="1:10" ht="13.5" customHeight="1">
      <c r="A41" s="85" t="s">
        <v>76</v>
      </c>
      <c r="B41" s="117">
        <v>2.2871437872940693E-2</v>
      </c>
      <c r="C41" s="117">
        <v>5.3992169814309496E-3</v>
      </c>
      <c r="D41" s="117">
        <v>0.53362085325145514</v>
      </c>
      <c r="E41" s="117">
        <v>4.9993396894871993E-3</v>
      </c>
      <c r="F41" s="117">
        <v>0.59332391361062942</v>
      </c>
      <c r="G41" s="135">
        <v>0.89312633227199933</v>
      </c>
      <c r="I41" s="79"/>
      <c r="J41" s="6"/>
    </row>
    <row r="42" spans="1:10">
      <c r="A42" s="119" t="s">
        <v>108</v>
      </c>
      <c r="B42" s="118">
        <v>0.89900666705572951</v>
      </c>
      <c r="C42" s="118">
        <v>0.83297363540084191</v>
      </c>
      <c r="D42" s="118">
        <v>0.81157905140201136</v>
      </c>
      <c r="E42" s="118">
        <v>0.81305597029903331</v>
      </c>
      <c r="F42" s="118">
        <v>1.104716152791875</v>
      </c>
      <c r="G42" s="136">
        <v>0.87436857380499655</v>
      </c>
      <c r="I42" s="79"/>
      <c r="J42" s="6"/>
    </row>
    <row r="43" spans="1:10">
      <c r="I43" s="6"/>
      <c r="J43" s="6"/>
    </row>
    <row r="44" spans="1:10">
      <c r="I44" s="6"/>
      <c r="J44" s="6"/>
    </row>
    <row r="45" spans="1:10">
      <c r="I45" s="6"/>
      <c r="J45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3"/>
  <sheetViews>
    <sheetView workbookViewId="0">
      <selection activeCell="A2" sqref="A1:XFD2"/>
    </sheetView>
  </sheetViews>
  <sheetFormatPr defaultRowHeight="1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1" spans="1:13" s="5" customFormat="1"/>
    <row r="2" spans="1:13" s="5" customFormat="1">
      <c r="A2" s="154" t="s">
        <v>82</v>
      </c>
      <c r="B2" s="154"/>
      <c r="C2" s="154"/>
      <c r="D2" s="154"/>
      <c r="E2" s="154"/>
    </row>
    <row r="3" spans="1:13">
      <c r="A3" s="153"/>
      <c r="B3" s="153"/>
      <c r="C3" s="153"/>
      <c r="D3" s="153"/>
      <c r="E3" s="153"/>
      <c r="F3" s="153"/>
      <c r="G3" s="153"/>
      <c r="H3" s="153"/>
      <c r="I3" s="82"/>
      <c r="J3" s="82"/>
      <c r="K3" s="82"/>
      <c r="L3" s="82"/>
      <c r="M3" s="82"/>
    </row>
    <row r="23" spans="1:2" ht="16.5" customHeight="1">
      <c r="A23" s="72" t="s">
        <v>86</v>
      </c>
      <c r="B23" s="49" t="s">
        <v>49</v>
      </c>
    </row>
    <row r="24" spans="1:2">
      <c r="A24" s="62" t="s">
        <v>50</v>
      </c>
      <c r="B24" s="120">
        <v>24.6</v>
      </c>
    </row>
    <row r="25" spans="1:2">
      <c r="A25" s="63" t="s">
        <v>51</v>
      </c>
      <c r="B25" s="121">
        <v>7.5</v>
      </c>
    </row>
    <row r="26" spans="1:2">
      <c r="A26" s="63" t="s">
        <v>52</v>
      </c>
      <c r="B26" s="121">
        <v>8.4</v>
      </c>
    </row>
    <row r="27" spans="1:2">
      <c r="A27" s="63" t="s">
        <v>53</v>
      </c>
      <c r="B27" s="121">
        <v>0.3</v>
      </c>
    </row>
    <row r="28" spans="1:2">
      <c r="A28" s="63" t="s">
        <v>54</v>
      </c>
      <c r="B28" s="121">
        <v>4.5999999999999996</v>
      </c>
    </row>
    <row r="29" spans="1:2">
      <c r="A29" s="63" t="s">
        <v>55</v>
      </c>
      <c r="B29" s="121">
        <v>5.3</v>
      </c>
    </row>
    <row r="30" spans="1:2">
      <c r="A30" s="63" t="s">
        <v>56</v>
      </c>
      <c r="B30" s="121">
        <v>7</v>
      </c>
    </row>
    <row r="31" spans="1:2">
      <c r="A31" s="63" t="s">
        <v>57</v>
      </c>
      <c r="B31" s="121">
        <v>21.4</v>
      </c>
    </row>
    <row r="32" spans="1:2">
      <c r="A32" s="64" t="s">
        <v>58</v>
      </c>
      <c r="B32" s="122">
        <v>20.9</v>
      </c>
    </row>
    <row r="33" spans="1:2" ht="15">
      <c r="B33" s="77"/>
    </row>
    <row r="34" spans="1:2">
      <c r="A34" s="72" t="s">
        <v>85</v>
      </c>
      <c r="B34" s="47" t="s">
        <v>49</v>
      </c>
    </row>
    <row r="35" spans="1:2">
      <c r="A35" s="62" t="s">
        <v>50</v>
      </c>
      <c r="B35" s="123">
        <v>20.5</v>
      </c>
    </row>
    <row r="36" spans="1:2">
      <c r="A36" s="63" t="s">
        <v>51</v>
      </c>
      <c r="B36" s="124">
        <v>7.3</v>
      </c>
    </row>
    <row r="37" spans="1:2">
      <c r="A37" s="63" t="s">
        <v>52</v>
      </c>
      <c r="B37" s="124">
        <v>10.3</v>
      </c>
    </row>
    <row r="38" spans="1:2">
      <c r="A38" s="63" t="s">
        <v>53</v>
      </c>
      <c r="B38" s="124">
        <v>0.8</v>
      </c>
    </row>
    <row r="39" spans="1:2">
      <c r="A39" s="63" t="s">
        <v>54</v>
      </c>
      <c r="B39" s="124">
        <v>2.5</v>
      </c>
    </row>
    <row r="40" spans="1:2">
      <c r="A40" s="63" t="s">
        <v>55</v>
      </c>
      <c r="B40" s="124">
        <v>5</v>
      </c>
    </row>
    <row r="41" spans="1:2">
      <c r="A41" s="63" t="s">
        <v>56</v>
      </c>
      <c r="B41" s="124">
        <v>8.6999999999999993</v>
      </c>
    </row>
    <row r="42" spans="1:2">
      <c r="A42" s="63" t="s">
        <v>57</v>
      </c>
      <c r="B42" s="124">
        <v>23.6</v>
      </c>
    </row>
    <row r="43" spans="1:2">
      <c r="A43" s="64" t="s">
        <v>58</v>
      </c>
      <c r="B43" s="125">
        <v>21.3</v>
      </c>
    </row>
  </sheetData>
  <mergeCells count="2">
    <mergeCell ref="A3:H3"/>
    <mergeCell ref="A2:E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7"/>
  <sheetViews>
    <sheetView workbookViewId="0">
      <selection activeCell="A2" sqref="A1:XFD2"/>
    </sheetView>
  </sheetViews>
  <sheetFormatPr defaultRowHeight="12"/>
  <cols>
    <col min="1" max="1" width="9.85546875" style="3" customWidth="1"/>
    <col min="2" max="2" width="9.140625" style="3"/>
    <col min="3" max="3" width="10" style="3" customWidth="1"/>
    <col min="4" max="9" width="9.140625" style="3"/>
    <col min="10" max="10" width="11.7109375" style="3" bestFit="1" customWidth="1"/>
    <col min="11" max="11" width="11" style="3" bestFit="1" customWidth="1"/>
    <col min="12" max="12" width="10.85546875" style="3" bestFit="1" customWidth="1"/>
    <col min="13" max="13" width="11.28515625" style="3" bestFit="1" customWidth="1"/>
    <col min="14" max="16384" width="9.140625" style="3"/>
  </cols>
  <sheetData>
    <row r="1" spans="1:13" s="5" customFormat="1"/>
    <row r="2" spans="1:13" s="5" customFormat="1">
      <c r="A2" s="151" t="s">
        <v>81</v>
      </c>
      <c r="B2" s="151"/>
      <c r="C2" s="151"/>
      <c r="D2" s="151"/>
      <c r="E2" s="151"/>
      <c r="F2" s="151"/>
      <c r="G2" s="151"/>
      <c r="H2" s="151"/>
      <c r="I2" s="151"/>
      <c r="J2" s="151"/>
      <c r="K2" s="159"/>
      <c r="L2" s="159"/>
      <c r="M2" s="159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>
      <c r="A21" s="44" t="s">
        <v>0</v>
      </c>
      <c r="B21" s="44" t="s">
        <v>1</v>
      </c>
      <c r="C21" s="70" t="s">
        <v>2</v>
      </c>
      <c r="D21" s="70" t="s">
        <v>3</v>
      </c>
      <c r="E21" s="70" t="s">
        <v>4</v>
      </c>
      <c r="F21" s="70" t="s">
        <v>5</v>
      </c>
      <c r="G21" s="70" t="s">
        <v>6</v>
      </c>
      <c r="H21" s="70" t="s">
        <v>7</v>
      </c>
      <c r="I21" s="70" t="s">
        <v>8</v>
      </c>
      <c r="J21" s="70" t="s">
        <v>9</v>
      </c>
      <c r="K21" s="70" t="s">
        <v>10</v>
      </c>
      <c r="L21" s="70" t="s">
        <v>11</v>
      </c>
      <c r="M21" s="70" t="s">
        <v>12</v>
      </c>
    </row>
    <row r="22" spans="1:13">
      <c r="A22" s="45">
        <v>2016</v>
      </c>
      <c r="B22" s="69">
        <v>207.3</v>
      </c>
      <c r="C22" s="69">
        <v>287</v>
      </c>
      <c r="D22" s="69">
        <v>366.8</v>
      </c>
      <c r="E22" s="69">
        <v>354.9</v>
      </c>
      <c r="F22" s="69">
        <v>327.7</v>
      </c>
      <c r="G22" s="69">
        <v>324.60000000000002</v>
      </c>
      <c r="H22" s="69">
        <v>314.10000000000002</v>
      </c>
      <c r="I22" s="69">
        <v>351.1</v>
      </c>
      <c r="J22" s="69">
        <v>361.6</v>
      </c>
      <c r="K22" s="69">
        <v>380.2</v>
      </c>
      <c r="L22" s="69">
        <v>353.5</v>
      </c>
      <c r="M22" s="66">
        <v>391.4</v>
      </c>
    </row>
    <row r="23" spans="1:13">
      <c r="A23" s="45">
        <v>2017</v>
      </c>
      <c r="B23" s="69">
        <v>266.8</v>
      </c>
      <c r="C23" s="69">
        <v>332.7</v>
      </c>
      <c r="D23" s="69">
        <v>431.2</v>
      </c>
      <c r="E23" s="69">
        <v>361.5</v>
      </c>
      <c r="F23" s="69">
        <v>400.4</v>
      </c>
      <c r="G23" s="69">
        <v>388.8</v>
      </c>
      <c r="H23" s="69">
        <v>396.9</v>
      </c>
      <c r="I23" s="69">
        <v>429.7</v>
      </c>
      <c r="J23" s="69">
        <v>430.8</v>
      </c>
      <c r="K23" s="69">
        <v>465.9</v>
      </c>
      <c r="L23" s="69">
        <v>455.3</v>
      </c>
      <c r="M23" s="66">
        <v>471.4</v>
      </c>
    </row>
    <row r="24" spans="1:13">
      <c r="A24" s="45">
        <v>2018</v>
      </c>
      <c r="B24" s="69">
        <v>374.3</v>
      </c>
      <c r="C24" s="69">
        <v>427.6</v>
      </c>
      <c r="D24" s="69">
        <v>524.1</v>
      </c>
      <c r="E24" s="69">
        <v>444.6</v>
      </c>
      <c r="F24" s="69">
        <v>505.6</v>
      </c>
      <c r="G24" s="69">
        <v>458.7</v>
      </c>
      <c r="H24" s="69">
        <v>488</v>
      </c>
      <c r="I24" s="69">
        <v>480.7</v>
      </c>
      <c r="J24" s="69">
        <v>474</v>
      </c>
      <c r="K24" s="69">
        <v>540.6</v>
      </c>
      <c r="L24" s="69">
        <v>522.6</v>
      </c>
      <c r="M24" s="66">
        <v>519.29999999999995</v>
      </c>
    </row>
    <row r="25" spans="1:13">
      <c r="A25" s="45">
        <v>2019</v>
      </c>
      <c r="B25" s="69">
        <v>372.6</v>
      </c>
      <c r="C25" s="69">
        <v>459.3</v>
      </c>
      <c r="D25" s="69">
        <v>533.79999999999995</v>
      </c>
      <c r="E25" s="69">
        <v>515.6</v>
      </c>
      <c r="F25" s="69">
        <v>481.6</v>
      </c>
      <c r="G25" s="69">
        <v>445.4</v>
      </c>
      <c r="H25" s="69">
        <v>499.1</v>
      </c>
      <c r="I25" s="69">
        <v>464.3</v>
      </c>
      <c r="J25" s="69">
        <v>501.7</v>
      </c>
      <c r="K25" s="69">
        <v>525.29999999999995</v>
      </c>
      <c r="L25" s="69">
        <v>504.1</v>
      </c>
      <c r="M25" s="66">
        <v>539.70000000000005</v>
      </c>
    </row>
    <row r="26" spans="1:13">
      <c r="A26" s="45">
        <v>2020</v>
      </c>
      <c r="B26" s="69">
        <v>379.8</v>
      </c>
      <c r="C26" s="69">
        <v>484.8</v>
      </c>
      <c r="D26" s="69">
        <v>500.5</v>
      </c>
      <c r="E26" s="69">
        <v>285.60000000000002</v>
      </c>
      <c r="F26" s="69">
        <v>329.4</v>
      </c>
      <c r="G26" s="69">
        <v>413.5</v>
      </c>
      <c r="H26" s="69">
        <v>496.6</v>
      </c>
      <c r="I26" s="69">
        <v>433.6</v>
      </c>
      <c r="J26" s="69">
        <v>508.3</v>
      </c>
      <c r="K26" s="69">
        <v>493.6</v>
      </c>
      <c r="L26" s="69">
        <v>522.9</v>
      </c>
      <c r="M26" s="66">
        <v>567.29999999999995</v>
      </c>
    </row>
    <row r="27" spans="1:13">
      <c r="A27" s="41">
        <v>2021</v>
      </c>
      <c r="B27" s="67">
        <v>399.4</v>
      </c>
      <c r="C27" s="67">
        <v>521.5</v>
      </c>
      <c r="D27" s="67">
        <v>630.20000000000005</v>
      </c>
      <c r="E27" s="67">
        <v>562.20000000000005</v>
      </c>
      <c r="F27" s="67">
        <v>563.4</v>
      </c>
      <c r="G27" s="67">
        <v>589.70000000000005</v>
      </c>
      <c r="H27" s="67">
        <v>561.9</v>
      </c>
      <c r="I27" s="67">
        <v>575.20000000000005</v>
      </c>
      <c r="J27" s="67"/>
      <c r="K27" s="67"/>
      <c r="L27" s="67"/>
      <c r="M27" s="68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8"/>
  <sheetViews>
    <sheetView workbookViewId="0">
      <selection activeCell="A2" sqref="A1:XFD2"/>
    </sheetView>
  </sheetViews>
  <sheetFormatPr defaultRowHeight="12"/>
  <cols>
    <col min="1" max="1" width="19.140625" style="3" customWidth="1"/>
    <col min="2" max="2" width="9.140625" style="3" customWidth="1"/>
    <col min="3" max="3" width="8" style="3" customWidth="1"/>
    <col min="4" max="5" width="8.85546875" style="3" customWidth="1"/>
    <col min="6" max="6" width="7.42578125" style="3" customWidth="1"/>
    <col min="7" max="7" width="9" style="3" customWidth="1"/>
    <col min="8" max="8" width="8.28515625" style="3" customWidth="1"/>
    <col min="9" max="9" width="9.28515625" style="3" bestFit="1" customWidth="1"/>
    <col min="10" max="10" width="7.5703125" style="3" bestFit="1" customWidth="1"/>
    <col min="11" max="11" width="8" style="3" customWidth="1"/>
    <col min="12" max="12" width="8.85546875" style="3" customWidth="1"/>
    <col min="13" max="13" width="8.42578125" style="3" bestFit="1" customWidth="1"/>
    <col min="14" max="16" width="5.42578125" style="3" bestFit="1" customWidth="1"/>
    <col min="17" max="17" width="4.42578125" style="3" bestFit="1" customWidth="1"/>
    <col min="18" max="20" width="5.42578125" style="3" bestFit="1" customWidth="1"/>
    <col min="21" max="21" width="4.42578125" style="3" bestFit="1" customWidth="1"/>
    <col min="22" max="22" width="5.42578125" style="3" bestFit="1" customWidth="1"/>
    <col min="23" max="23" width="4.42578125" style="3" bestFit="1" customWidth="1"/>
    <col min="24" max="29" width="5.42578125" style="3" bestFit="1" customWidth="1"/>
    <col min="30" max="30" width="5.42578125" style="3" customWidth="1"/>
    <col min="31" max="31" width="6.7109375" style="3" customWidth="1"/>
    <col min="32" max="32" width="6.28515625" style="3" customWidth="1"/>
    <col min="33" max="33" width="6.140625" style="3" customWidth="1"/>
    <col min="34" max="16384" width="9.140625" style="3"/>
  </cols>
  <sheetData>
    <row r="1" spans="1:13" s="5" customFormat="1"/>
    <row r="2" spans="1:13" s="5" customFormat="1">
      <c r="A2" s="147" t="s">
        <v>80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59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3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3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33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3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33">
      <c r="A23" s="155"/>
      <c r="B23" s="146">
        <v>2019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>
        <v>2020</v>
      </c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8">
        <v>2021</v>
      </c>
      <c r="AA23" s="149"/>
      <c r="AB23" s="149"/>
      <c r="AC23" s="149"/>
      <c r="AD23" s="149"/>
      <c r="AE23" s="149"/>
      <c r="AF23" s="149"/>
      <c r="AG23" s="150"/>
    </row>
    <row r="24" spans="1:33">
      <c r="A24" s="156"/>
      <c r="B24" s="32" t="s">
        <v>13</v>
      </c>
      <c r="C24" s="32" t="s">
        <v>14</v>
      </c>
      <c r="D24" s="32" t="s">
        <v>15</v>
      </c>
      <c r="E24" s="32" t="s">
        <v>16</v>
      </c>
      <c r="F24" s="32" t="s">
        <v>17</v>
      </c>
      <c r="G24" s="32" t="s">
        <v>18</v>
      </c>
      <c r="H24" s="32" t="s">
        <v>19</v>
      </c>
      <c r="I24" s="32" t="s">
        <v>20</v>
      </c>
      <c r="J24" s="32" t="s">
        <v>21</v>
      </c>
      <c r="K24" s="32" t="s">
        <v>22</v>
      </c>
      <c r="L24" s="32" t="s">
        <v>23</v>
      </c>
      <c r="M24" s="32" t="s">
        <v>24</v>
      </c>
      <c r="N24" s="32" t="s">
        <v>13</v>
      </c>
      <c r="O24" s="32" t="s">
        <v>14</v>
      </c>
      <c r="P24" s="32" t="s">
        <v>15</v>
      </c>
      <c r="Q24" s="32" t="s">
        <v>16</v>
      </c>
      <c r="R24" s="32" t="s">
        <v>17</v>
      </c>
      <c r="S24" s="32" t="s">
        <v>25</v>
      </c>
      <c r="T24" s="32" t="s">
        <v>19</v>
      </c>
      <c r="U24" s="32" t="s">
        <v>26</v>
      </c>
      <c r="V24" s="32" t="s">
        <v>21</v>
      </c>
      <c r="W24" s="32" t="s">
        <v>27</v>
      </c>
      <c r="X24" s="32" t="s">
        <v>23</v>
      </c>
      <c r="Y24" s="32" t="s">
        <v>24</v>
      </c>
      <c r="Z24" s="32" t="s">
        <v>13</v>
      </c>
      <c r="AA24" s="32" t="s">
        <v>14</v>
      </c>
      <c r="AB24" s="33" t="s">
        <v>15</v>
      </c>
      <c r="AC24" s="32" t="s">
        <v>16</v>
      </c>
      <c r="AD24" s="32" t="s">
        <v>17</v>
      </c>
      <c r="AE24" s="32" t="s">
        <v>25</v>
      </c>
      <c r="AF24" s="32" t="s">
        <v>19</v>
      </c>
      <c r="AG24" s="78" t="s">
        <v>26</v>
      </c>
    </row>
    <row r="25" spans="1:33" ht="27.75" customHeight="1">
      <c r="A25" s="27" t="s">
        <v>73</v>
      </c>
      <c r="B25" s="58">
        <v>71.738158213015794</v>
      </c>
      <c r="C25" s="19">
        <v>123.27227087030982</v>
      </c>
      <c r="D25" s="19">
        <v>116.24365644398502</v>
      </c>
      <c r="E25" s="19">
        <v>96.580225893758936</v>
      </c>
      <c r="F25" s="19">
        <v>93.408604141465986</v>
      </c>
      <c r="G25" s="19">
        <v>92.490171422142794</v>
      </c>
      <c r="H25" s="19">
        <v>112.04816621722891</v>
      </c>
      <c r="I25" s="19">
        <v>93.020207912369386</v>
      </c>
      <c r="J25" s="19">
        <v>108.06099409813686</v>
      </c>
      <c r="K25" s="19">
        <v>104.71321760096355</v>
      </c>
      <c r="L25" s="19">
        <v>95.961007942682357</v>
      </c>
      <c r="M25" s="15">
        <v>107.05149255623367</v>
      </c>
      <c r="N25" s="19">
        <v>70.382208343865415</v>
      </c>
      <c r="O25" s="19">
        <v>127.63158194440297</v>
      </c>
      <c r="P25" s="19">
        <v>103.24095247310265</v>
      </c>
      <c r="Q25" s="19">
        <v>57.064146061655876</v>
      </c>
      <c r="R25" s="19">
        <v>115.32045479750228</v>
      </c>
      <c r="S25" s="19">
        <v>125.55839051166471</v>
      </c>
      <c r="T25" s="19">
        <v>120.09478099934977</v>
      </c>
      <c r="U25" s="19">
        <v>87.312042792465732</v>
      </c>
      <c r="V25" s="19">
        <v>117.22959939467061</v>
      </c>
      <c r="W25" s="19">
        <v>97.096953437578748</v>
      </c>
      <c r="X25" s="19">
        <v>105.93754706899317</v>
      </c>
      <c r="Y25" s="15">
        <v>108.49423751970338</v>
      </c>
      <c r="Z25" s="20">
        <v>70.407885353173725</v>
      </c>
      <c r="AA25" s="20">
        <v>130.56132614820868</v>
      </c>
      <c r="AB25" s="20">
        <v>120.84190761120013</v>
      </c>
      <c r="AC25" s="75">
        <v>89.211274269850676</v>
      </c>
      <c r="AD25" s="22">
        <v>100.20883198542609</v>
      </c>
      <c r="AE25" s="84">
        <v>104.67518643607909</v>
      </c>
      <c r="AF25" s="84">
        <v>95.286320720817827</v>
      </c>
      <c r="AG25" s="116">
        <v>102.4</v>
      </c>
    </row>
    <row r="26" spans="1:33" ht="42" customHeight="1">
      <c r="A26" s="28" t="s">
        <v>74</v>
      </c>
      <c r="B26" s="26">
        <f>IF(374257.25828="","-",372548.49281/374257.25828*100)</f>
        <v>99.543424894989869</v>
      </c>
      <c r="C26" s="14">
        <f>IF(427600.8878="","-",459248.98718/427600.8878*100)</f>
        <v>107.40131750961253</v>
      </c>
      <c r="D26" s="14">
        <f>IF(524151.65323="","-",533847.81488/524151.65323*100)</f>
        <v>101.84987714724333</v>
      </c>
      <c r="E26" s="14">
        <f>IF(444601.83252="","-",515591.42554/444601.83252*100)</f>
        <v>115.96700414337735</v>
      </c>
      <c r="F26" s="14">
        <f>IF(505594.98812="","-",481606.75367/505594.98812*100)</f>
        <v>95.255444572503052</v>
      </c>
      <c r="G26" s="14">
        <f>IF(458682.35918="","-",445438.91205/458682.35918*100)</f>
        <v>97.112719321999705</v>
      </c>
      <c r="H26" s="14">
        <f>IF(488041.26888="","-",499106.13257/488041.26888*100)</f>
        <v>102.26719836939048</v>
      </c>
      <c r="I26" s="14">
        <f>IF(480650.77296="","-",464269.56222/480650.77296*100)</f>
        <v>96.591868428897087</v>
      </c>
      <c r="J26" s="14">
        <f>IF(473973.76404="","-",501694.30423/473973.76404*100)</f>
        <v>105.84853894732886</v>
      </c>
      <c r="K26" s="14">
        <f>IF(540614.13985="","-",525340.24848/540614.13985*100)</f>
        <v>97.174714783775727</v>
      </c>
      <c r="L26" s="14">
        <f>IF(522571.0681="","-",504121.79757/522571.0681*100)</f>
        <v>96.469519333115954</v>
      </c>
      <c r="M26" s="16">
        <f>IF(519317.05816="","-",539669.9086/519317.05816*100)</f>
        <v>103.91915692353963</v>
      </c>
      <c r="N26" s="14">
        <f>IF(372548.49281="","-",379831.59944/372548.49281*100)</f>
        <v>101.95494191241148</v>
      </c>
      <c r="O26" s="14">
        <f>IF(459248.98718="","-",484785.07909/459248.98718*100)</f>
        <v>105.56040244460927</v>
      </c>
      <c r="P26" s="14">
        <f>IF(533847.81488="","-",500496.7331/533847.81488*100)</f>
        <v>93.752698643620619</v>
      </c>
      <c r="Q26" s="14">
        <f>IF(515591.42554="","-",285604.18681/515591.42554*100)</f>
        <v>55.393509795256001</v>
      </c>
      <c r="R26" s="14">
        <f>IF(481606.75367="","-",329360.04715/481606.75367*100)</f>
        <v>68.38775508029515</v>
      </c>
      <c r="S26" s="14">
        <f>IF(445438.91205="","-",413539.17419/445438.91205*100)</f>
        <v>92.838583025180498</v>
      </c>
      <c r="T26" s="14">
        <f>IF(499106.13257="","-",496638.96559/499106.13257*100)</f>
        <v>99.505682896081424</v>
      </c>
      <c r="U26" s="14">
        <f>IF(464269.56222="","-",433625.62616/464269.56222*100)</f>
        <v>93.399537993946922</v>
      </c>
      <c r="V26" s="14">
        <f>IF(501694.30423="","-",508337.58442/501694.30423*100)</f>
        <v>101.32416894790069</v>
      </c>
      <c r="W26" s="14">
        <f>IF(525340.24848="","-",493580.30765/525340.24848*100)</f>
        <v>93.954405564414117</v>
      </c>
      <c r="X26" s="14">
        <f>IF(504121.79757="","-",522886.87074/504121.79757*100)</f>
        <v>103.7223292586142</v>
      </c>
      <c r="Y26" s="16">
        <f>IF(539669.9086="","-",567302.1235/539669.9086*100)</f>
        <v>105.12020671519058</v>
      </c>
      <c r="Z26" s="14">
        <f>IF(379831.59944="","-",399425.42872/379831.59944*100)</f>
        <v>105.15855692598718</v>
      </c>
      <c r="AA26" s="14">
        <f>IF(484785.07909="","-",521495.13671/484785.07909*100)</f>
        <v>107.57243966520365</v>
      </c>
      <c r="AB26" s="14">
        <f>IF(500496.7331="","-",630184.6713/500496.7331*100)</f>
        <v>125.91184509771578</v>
      </c>
      <c r="AC26" s="76">
        <f>IF(285604.18681="","-",562195.77552/285604.18681*100)</f>
        <v>196.84437465687589</v>
      </c>
      <c r="AD26" s="14">
        <f>IF(329360.04715="","-",563369.82012/329360.04715*100)</f>
        <v>171.04983588474693</v>
      </c>
      <c r="AE26" s="76">
        <f>IF(413539.17419="","-",589701.1073/413539.17419*100)</f>
        <v>142.59860833137483</v>
      </c>
      <c r="AF26" s="14">
        <f>IF(496638.96559="","-",561899.42571/496638.96559*100)</f>
        <v>113.14042285072648</v>
      </c>
      <c r="AG26" s="126">
        <v>132.69999999999999</v>
      </c>
    </row>
    <row r="27" spans="1:33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1"/>
    </row>
    <row r="28" spans="1:33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1"/>
      <c r="Q28" s="11"/>
      <c r="R28" s="11"/>
      <c r="S28" s="11"/>
      <c r="T28" s="11"/>
    </row>
  </sheetData>
  <mergeCells count="5">
    <mergeCell ref="A2:L2"/>
    <mergeCell ref="A23:A24"/>
    <mergeCell ref="B23:M23"/>
    <mergeCell ref="N23:Y23"/>
    <mergeCell ref="Z23:AG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1"/>
  <sheetViews>
    <sheetView workbookViewId="0">
      <selection activeCell="A2" sqref="A1:XFD2"/>
    </sheetView>
  </sheetViews>
  <sheetFormatPr defaultRowHeight="12"/>
  <cols>
    <col min="1" max="1" width="24" style="3" customWidth="1"/>
    <col min="2" max="7" width="14.85546875" style="3" bestFit="1" customWidth="1"/>
    <col min="8" max="16384" width="9.140625" style="3"/>
  </cols>
  <sheetData>
    <row r="1" spans="1:13" s="5" customFormat="1"/>
    <row r="2" spans="1:13" s="5" customFormat="1">
      <c r="A2" s="147" t="s">
        <v>112</v>
      </c>
      <c r="B2" s="147"/>
      <c r="C2" s="147"/>
      <c r="D2" s="147"/>
      <c r="E2" s="147"/>
      <c r="F2" s="147"/>
      <c r="G2" s="160"/>
      <c r="H2" s="159"/>
      <c r="I2" s="159"/>
      <c r="J2" s="159"/>
      <c r="K2" s="159"/>
      <c r="L2" s="159"/>
      <c r="M2" s="159"/>
    </row>
    <row r="3" spans="1:13">
      <c r="A3" s="4"/>
      <c r="B3" s="4"/>
      <c r="C3" s="4"/>
      <c r="D3" s="4"/>
      <c r="E3" s="4"/>
      <c r="F3" s="4"/>
      <c r="G3" s="4"/>
    </row>
    <row r="4" spans="1:13">
      <c r="A4" s="4"/>
      <c r="B4" s="4"/>
      <c r="C4" s="4"/>
      <c r="D4" s="4"/>
      <c r="E4" s="4"/>
      <c r="F4" s="4"/>
      <c r="G4" s="4"/>
    </row>
    <row r="5" spans="1:13">
      <c r="A5" s="4"/>
      <c r="B5" s="4"/>
      <c r="C5" s="4"/>
      <c r="D5" s="4"/>
      <c r="E5" s="4"/>
      <c r="F5" s="4"/>
      <c r="G5" s="4"/>
    </row>
    <row r="6" spans="1:13">
      <c r="A6" s="4"/>
      <c r="B6" s="4"/>
      <c r="C6" s="4"/>
      <c r="D6" s="4"/>
      <c r="E6" s="4"/>
      <c r="F6" s="4"/>
      <c r="G6" s="4"/>
    </row>
    <row r="7" spans="1:13">
      <c r="A7" s="4"/>
      <c r="B7" s="4"/>
      <c r="C7" s="4"/>
      <c r="D7" s="4"/>
      <c r="E7" s="4"/>
      <c r="F7" s="4"/>
      <c r="G7" s="4"/>
    </row>
    <row r="8" spans="1:13">
      <c r="A8" s="4"/>
      <c r="B8" s="4"/>
      <c r="C8" s="4"/>
      <c r="D8" s="4"/>
      <c r="E8" s="4"/>
      <c r="F8" s="4"/>
      <c r="G8" s="4"/>
    </row>
    <row r="9" spans="1:13">
      <c r="A9" s="4"/>
      <c r="B9" s="4"/>
      <c r="C9" s="4"/>
      <c r="D9" s="4"/>
      <c r="E9" s="4"/>
      <c r="F9" s="4"/>
      <c r="G9" s="4"/>
    </row>
    <row r="10" spans="1:13">
      <c r="A10" s="4"/>
      <c r="B10" s="4"/>
      <c r="C10" s="4"/>
      <c r="D10" s="4"/>
      <c r="E10" s="4"/>
      <c r="F10" s="4"/>
      <c r="G10" s="4"/>
    </row>
    <row r="11" spans="1:13">
      <c r="A11" s="4"/>
      <c r="B11" s="4"/>
      <c r="C11" s="4"/>
      <c r="D11" s="4"/>
      <c r="E11" s="4"/>
      <c r="F11" s="4"/>
      <c r="G11" s="4"/>
    </row>
    <row r="12" spans="1:13">
      <c r="A12" s="4"/>
      <c r="B12" s="4"/>
      <c r="C12" s="4"/>
      <c r="D12" s="4"/>
      <c r="E12" s="4"/>
      <c r="F12" s="4"/>
      <c r="G12" s="4"/>
    </row>
    <row r="13" spans="1:13">
      <c r="A13" s="4"/>
      <c r="B13" s="4"/>
      <c r="C13" s="4"/>
      <c r="D13" s="4"/>
      <c r="E13" s="4"/>
      <c r="F13" s="4"/>
      <c r="G13" s="4"/>
    </row>
    <row r="14" spans="1:13">
      <c r="A14" s="4"/>
      <c r="B14" s="4"/>
      <c r="C14" s="4"/>
      <c r="D14" s="4"/>
      <c r="E14" s="4"/>
      <c r="F14" s="4"/>
      <c r="G14" s="4"/>
    </row>
    <row r="15" spans="1:13">
      <c r="A15" s="4"/>
      <c r="B15" s="4"/>
      <c r="C15" s="4"/>
      <c r="D15" s="4"/>
      <c r="E15" s="4"/>
      <c r="F15" s="4"/>
      <c r="G15" s="4"/>
    </row>
    <row r="16" spans="1:13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 ht="13.5" customHeight="1">
      <c r="A20" s="4"/>
      <c r="B20" s="4"/>
      <c r="C20" s="4"/>
      <c r="D20" s="4"/>
      <c r="E20" s="4"/>
      <c r="F20" s="4"/>
      <c r="G20" s="4"/>
    </row>
    <row r="21" spans="1:7">
      <c r="A21" s="2"/>
      <c r="B21" s="2"/>
      <c r="C21" s="2"/>
      <c r="D21" s="2"/>
      <c r="E21" s="2"/>
      <c r="F21" s="2"/>
      <c r="G21" s="2"/>
    </row>
    <row r="22" spans="1:7" ht="4.5" customHeight="1">
      <c r="A22" s="50"/>
      <c r="B22" s="50"/>
      <c r="C22" s="50"/>
      <c r="D22" s="50"/>
      <c r="E22" s="50"/>
      <c r="F22" s="50"/>
      <c r="G22" s="50"/>
    </row>
    <row r="23" spans="1:7">
      <c r="A23" s="50"/>
      <c r="B23" s="50"/>
      <c r="C23" s="50"/>
      <c r="D23" s="50"/>
      <c r="E23" s="50"/>
      <c r="F23" s="50"/>
      <c r="G23" s="50"/>
    </row>
    <row r="24" spans="1:7" ht="24">
      <c r="A24" s="72" t="s">
        <v>28</v>
      </c>
      <c r="B24" s="13" t="s">
        <v>85</v>
      </c>
      <c r="C24" s="13" t="s">
        <v>86</v>
      </c>
      <c r="D24" s="13" t="s">
        <v>87</v>
      </c>
      <c r="E24" s="13" t="s">
        <v>88</v>
      </c>
      <c r="F24" s="13" t="s">
        <v>89</v>
      </c>
      <c r="G24" s="13" t="s">
        <v>90</v>
      </c>
    </row>
    <row r="25" spans="1:7">
      <c r="A25" s="59" t="s">
        <v>29</v>
      </c>
      <c r="B25" s="96">
        <v>2.8</v>
      </c>
      <c r="C25" s="97">
        <v>1.6</v>
      </c>
      <c r="D25" s="97">
        <v>2.1</v>
      </c>
      <c r="E25" s="98">
        <v>3</v>
      </c>
      <c r="F25" s="97">
        <v>2.6</v>
      </c>
      <c r="G25" s="107">
        <v>2.4</v>
      </c>
    </row>
    <row r="26" spans="1:7">
      <c r="A26" s="60" t="s">
        <v>30</v>
      </c>
      <c r="B26" s="99">
        <v>4.8</v>
      </c>
      <c r="C26" s="100">
        <v>5.3</v>
      </c>
      <c r="D26" s="100">
        <v>4.8</v>
      </c>
      <c r="E26" s="101">
        <v>5.6</v>
      </c>
      <c r="F26" s="100">
        <v>5.7</v>
      </c>
      <c r="G26" s="108">
        <v>5.7</v>
      </c>
    </row>
    <row r="27" spans="1:7">
      <c r="A27" s="60" t="s">
        <v>31</v>
      </c>
      <c r="B27" s="99">
        <v>85.9</v>
      </c>
      <c r="C27" s="100">
        <v>86.4</v>
      </c>
      <c r="D27" s="100">
        <v>84.7</v>
      </c>
      <c r="E27" s="101">
        <v>83.5</v>
      </c>
      <c r="F27" s="100">
        <v>83.5</v>
      </c>
      <c r="G27" s="108">
        <v>83.5</v>
      </c>
    </row>
    <row r="28" spans="1:7">
      <c r="A28" s="60" t="s">
        <v>32</v>
      </c>
      <c r="B28" s="99">
        <v>2.4</v>
      </c>
      <c r="C28" s="100">
        <v>2.2999999999999998</v>
      </c>
      <c r="D28" s="100">
        <v>2.6</v>
      </c>
      <c r="E28" s="101">
        <v>2.6</v>
      </c>
      <c r="F28" s="100">
        <v>2.6</v>
      </c>
      <c r="G28" s="108">
        <v>1.8</v>
      </c>
    </row>
    <row r="29" spans="1:7">
      <c r="A29" s="60" t="s">
        <v>59</v>
      </c>
      <c r="B29" s="99">
        <v>0.2</v>
      </c>
      <c r="C29" s="100">
        <v>0.3</v>
      </c>
      <c r="D29" s="100">
        <v>0.2</v>
      </c>
      <c r="E29" s="101">
        <v>0.2</v>
      </c>
      <c r="F29" s="100">
        <v>0.3</v>
      </c>
      <c r="G29" s="108">
        <v>1</v>
      </c>
    </row>
    <row r="30" spans="1:7">
      <c r="A30" s="60" t="s">
        <v>60</v>
      </c>
      <c r="B30" s="99">
        <v>3.3</v>
      </c>
      <c r="C30" s="100">
        <v>3.6</v>
      </c>
      <c r="D30" s="100">
        <v>4.9000000000000004</v>
      </c>
      <c r="E30" s="101">
        <v>4.5</v>
      </c>
      <c r="F30" s="100">
        <v>4.7</v>
      </c>
      <c r="G30" s="108">
        <v>5</v>
      </c>
    </row>
    <row r="31" spans="1:7">
      <c r="A31" s="61" t="s">
        <v>61</v>
      </c>
      <c r="B31" s="102">
        <v>0.6</v>
      </c>
      <c r="C31" s="103">
        <v>0.5</v>
      </c>
      <c r="D31" s="103">
        <v>0.7</v>
      </c>
      <c r="E31" s="104">
        <v>0.6</v>
      </c>
      <c r="F31" s="103">
        <v>0.6</v>
      </c>
      <c r="G31" s="109">
        <v>0.6</v>
      </c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Vudvud</cp:lastModifiedBy>
  <dcterms:created xsi:type="dcterms:W3CDTF">2017-02-13T11:50:10Z</dcterms:created>
  <dcterms:modified xsi:type="dcterms:W3CDTF">2021-10-15T06:02:05Z</dcterms:modified>
</cp:coreProperties>
</file>