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Fwd Nota informativa\"/>
    </mc:Choice>
  </mc:AlternateContent>
  <xr:revisionPtr revIDLastSave="0" documentId="13_ncr:1_{306CB5D5-6491-4B22-A34B-17C522BD1F9E}" xr6:coauthVersionLast="37" xr6:coauthVersionMax="37" xr10:uidLastSave="{00000000-0000-0000-0000-000000000000}"/>
  <bookViews>
    <workbookView xWindow="32760" yWindow="32760" windowWidth="20400" windowHeight="7545" tabRatio="857" xr2:uid="{00000000-000D-0000-FFFF-FFFF00000000}"/>
  </bookViews>
  <sheets>
    <sheet name="Figura 1" sheetId="1" r:id="rId1"/>
    <sheet name="Figura 2" sheetId="2" r:id="rId2"/>
    <sheet name="Figura 3" sheetId="3" r:id="rId3"/>
    <sheet name="Figura 4" sheetId="4" r:id="rId4"/>
    <sheet name="Figura 5" sheetId="5" r:id="rId5"/>
    <sheet name="Figura 6" sheetId="17" r:id="rId6"/>
    <sheet name="Figura 7" sheetId="7" r:id="rId7"/>
    <sheet name="Figura 8" sheetId="8" r:id="rId8"/>
    <sheet name="Figura 9" sheetId="9" r:id="rId9"/>
    <sheet name="Figura 10" sheetId="10" r:id="rId10"/>
    <sheet name="Figura 11" sheetId="16" r:id="rId11"/>
    <sheet name="Figura 12" sheetId="12" r:id="rId12"/>
    <sheet name="Figura 13" sheetId="13" r:id="rId13"/>
    <sheet name="Figura 14" sheetId="14" r:id="rId14"/>
  </sheets>
  <calcPr calcId="179021" iterate="1"/>
</workbook>
</file>

<file path=xl/calcChain.xml><?xml version="1.0" encoding="utf-8"?>
<calcChain xmlns="http://schemas.openxmlformats.org/spreadsheetml/2006/main">
  <c r="AI26" i="8" l="1"/>
  <c r="AI21" i="2"/>
  <c r="B21" i="2"/>
  <c r="C21" i="2"/>
  <c r="D21" i="2"/>
  <c r="E21" i="2"/>
  <c r="F21" i="2"/>
  <c r="G21" i="2"/>
  <c r="H21" i="2"/>
  <c r="AH21" i="2"/>
  <c r="AF21" i="2"/>
  <c r="AE21" i="2"/>
  <c r="AD21" i="2"/>
  <c r="AC21" i="2"/>
  <c r="AB21" i="2"/>
  <c r="AA21" i="2"/>
  <c r="Z21" i="2"/>
  <c r="AH26" i="8"/>
  <c r="AG26" i="8"/>
  <c r="AF26" i="8"/>
  <c r="AE26" i="8"/>
  <c r="AD26" i="8"/>
  <c r="AC26" i="8"/>
  <c r="AB26" i="8"/>
  <c r="AA26" i="8"/>
  <c r="Z26" i="8"/>
  <c r="T21" i="2"/>
  <c r="Y26" i="8"/>
  <c r="X26" i="8"/>
  <c r="W26" i="8"/>
  <c r="V26" i="8"/>
  <c r="U26" i="8"/>
  <c r="T26" i="8"/>
  <c r="S26" i="8"/>
  <c r="R26" i="8"/>
  <c r="Q26" i="8"/>
  <c r="P26" i="8"/>
  <c r="O26" i="8"/>
  <c r="N26" i="8"/>
  <c r="Y21" i="2"/>
  <c r="X21" i="2"/>
  <c r="W21" i="2"/>
  <c r="V21" i="2"/>
  <c r="U21" i="2"/>
  <c r="S21" i="2"/>
  <c r="R21" i="2"/>
  <c r="Q21" i="2"/>
  <c r="P21" i="2"/>
  <c r="O21" i="2"/>
  <c r="N21" i="2"/>
  <c r="M26" i="8"/>
  <c r="L26" i="8"/>
  <c r="K26" i="8"/>
  <c r="J26" i="8"/>
  <c r="I26" i="8"/>
  <c r="H26" i="8"/>
  <c r="G26" i="8"/>
  <c r="F26" i="8"/>
  <c r="E26" i="8"/>
  <c r="D26" i="8"/>
  <c r="C26" i="8"/>
  <c r="B26" i="8"/>
  <c r="M21" i="2"/>
  <c r="L21" i="2"/>
  <c r="K21" i="2"/>
  <c r="J21" i="2"/>
  <c r="I21" i="2"/>
</calcChain>
</file>

<file path=xl/sharedStrings.xml><?xml version="1.0" encoding="utf-8"?>
<sst xmlns="http://schemas.openxmlformats.org/spreadsheetml/2006/main" count="273" uniqueCount="105">
  <si>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</si>
  <si>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</si>
  <si>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</si>
  <si>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</si>
  <si>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</si>
  <si>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</si>
  <si>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</si>
  <si>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</si>
  <si>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</si>
  <si>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</si>
  <si>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</si>
  <si>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</si>
  <si>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</si>
  <si>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</si>
  <si>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</si>
  <si>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</si>
  <si>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</si>
  <si>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</si>
  <si>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 xml:space="preserve">VI </t>
  </si>
  <si>
    <t>VII</t>
  </si>
  <si>
    <t xml:space="preserve">VIII </t>
  </si>
  <si>
    <t>IX</t>
  </si>
  <si>
    <t xml:space="preserve">X 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</si>
  <si>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</si>
  <si>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</si>
  <si>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</si>
  <si>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</si>
  <si>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</si>
  <si>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</si>
  <si>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</si>
  <si>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</si>
  <si>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</si>
  <si>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</si>
  <si>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</si>
  <si>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</si>
  <si>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</si>
  <si>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</si>
  <si>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</si>
  <si>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</si>
  <si>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</si>
  <si>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</si>
  <si>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</si>
  <si>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Republica Cehă</t>
  </si>
  <si>
    <t>Belarus</t>
  </si>
  <si>
    <t>Ungaria</t>
  </si>
  <si>
    <t>Spania</t>
  </si>
  <si>
    <t>Bulgaria</t>
  </si>
  <si>
    <t>Olanda</t>
  </si>
  <si>
    <t xml:space="preserve">Regatul Unit </t>
  </si>
  <si>
    <t>%</t>
  </si>
  <si>
    <t>Produse alimentare și animale vii</t>
  </si>
  <si>
    <t>Băuturi și tutun</t>
  </si>
  <si>
    <t>Materiale brute necomestibile</t>
  </si>
  <si>
    <t>Combustibili minerali</t>
  </si>
  <si>
    <t xml:space="preserve">Uleiuri și grăsimi </t>
  </si>
  <si>
    <t>Produse chimice</t>
  </si>
  <si>
    <t xml:space="preserve">Mărfuri manufacturate </t>
  </si>
  <si>
    <t>Mașini și echipamente pentru transport</t>
  </si>
  <si>
    <t>Articole manufacturate diverse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</si>
  <si>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</si>
  <si>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</si>
  <si>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</si>
  <si>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</si>
  <si>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</si>
  <si>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</si>
  <si>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Uleiuri și grăsimi</t>
  </si>
  <si>
    <t xml:space="preserve">Produse chimice </t>
  </si>
  <si>
    <t>China</t>
  </si>
  <si>
    <t>Austria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</si>
  <si>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</si>
  <si>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</si>
  <si>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</si>
  <si>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</si>
  <si>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</si>
  <si>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</si>
  <si>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r>
      <t xml:space="preserve">Figura 12. </t>
    </r>
    <r>
      <rPr>
        <b/>
        <i/>
        <sz val="9"/>
        <color indexed="8"/>
        <rFont val="Arial"/>
        <family val="2"/>
        <charset val="204"/>
      </rPr>
      <t>Structura importurilor, pe secțiuni de mărfuri (%)</t>
    </r>
  </si>
  <si>
    <t>Grecia</t>
  </si>
  <si>
    <t>Japonia</t>
  </si>
  <si>
    <r>
      <t xml:space="preserve">Figura 13. </t>
    </r>
    <r>
      <rPr>
        <b/>
        <i/>
        <sz val="9"/>
        <color indexed="8"/>
        <rFont val="Arial"/>
        <family val="2"/>
        <charset val="204"/>
      </rPr>
      <t>Evoluţia lunară a balanţei comerciale, în anii 2016-2021 (milioane dolari SUA)</t>
    </r>
  </si>
  <si>
    <r>
      <t xml:space="preserve">Figura 8. </t>
    </r>
    <r>
      <rPr>
        <b/>
        <i/>
        <sz val="9"/>
        <color indexed="8"/>
        <rFont val="Arial"/>
        <family val="2"/>
        <charset val="204"/>
      </rPr>
      <t>Evoluţia lunară a indicilor valorici ai importurilor de mărfuri, în anii 2019-2021 (%)</t>
    </r>
  </si>
  <si>
    <r>
      <rPr>
        <b/>
        <sz val="9"/>
        <color indexed="8"/>
        <rFont val="Arial"/>
        <family val="2"/>
        <charset val="204"/>
      </rPr>
      <t>Figura 7.</t>
    </r>
    <r>
      <rPr>
        <b/>
        <i/>
        <sz val="9"/>
        <color indexed="8"/>
        <rFont val="Arial"/>
        <family val="2"/>
        <charset val="204"/>
      </rPr>
      <t xml:space="preserve"> Evoluţia lunară a importurilor de mărfuri, în anii 2016-2021 (milioane dolari SUA)</t>
    </r>
  </si>
  <si>
    <r>
      <rPr>
        <b/>
        <sz val="9"/>
        <color indexed="8"/>
        <rFont val="Arial"/>
        <family val="2"/>
        <charset val="204"/>
      </rPr>
      <t xml:space="preserve">Figura 6. </t>
    </r>
    <r>
      <rPr>
        <b/>
        <i/>
        <sz val="9"/>
        <color indexed="8"/>
        <rFont val="Arial"/>
        <family val="2"/>
        <charset val="204"/>
      </rPr>
      <t>Structura exporturilor, pe secțiuni de mărfuri (%)</t>
    </r>
  </si>
  <si>
    <r>
      <t xml:space="preserve">Figura 2. </t>
    </r>
    <r>
      <rPr>
        <b/>
        <i/>
        <sz val="9"/>
        <color indexed="8"/>
        <rFont val="Arial"/>
        <family val="2"/>
        <charset val="204"/>
      </rPr>
      <t>Evoluţia lunară a indicilor valorici ai exporturilor de mărfuri, în anii 2019-2021 (%)</t>
    </r>
  </si>
  <si>
    <r>
      <t xml:space="preserve">Figura 1. </t>
    </r>
    <r>
      <rPr>
        <b/>
        <i/>
        <sz val="9"/>
        <color indexed="8"/>
        <rFont val="Arial"/>
        <family val="2"/>
        <charset val="204"/>
      </rPr>
      <t>Evoluţia lunară a exporturilor de mărfuri,  în anii 2016-2021 (milioane dolari SUA)</t>
    </r>
  </si>
  <si>
    <t>Liban</t>
  </si>
  <si>
    <t>S.U.A.</t>
  </si>
  <si>
    <t>S.U.A</t>
  </si>
  <si>
    <t>Ianuarie - octombrie 2021</t>
  </si>
  <si>
    <t>Ianuarie - octombrie 2020</t>
  </si>
  <si>
    <t>Ianuarie - octombrie 2019</t>
  </si>
  <si>
    <t>Ianuarie - octombrie 2018</t>
  </si>
  <si>
    <t>Ianuarie - octombrie 2017</t>
  </si>
  <si>
    <t>Ianuarie - octombrie 2016</t>
  </si>
  <si>
    <t>Federația Rusă</t>
  </si>
  <si>
    <t>Elveția</t>
  </si>
  <si>
    <t>Franța</t>
  </si>
  <si>
    <t xml:space="preserve"> Ianuarie - octombrie 2016</t>
  </si>
  <si>
    <t xml:space="preserve"> Ianuarie - octombrie 2019</t>
  </si>
  <si>
    <r>
      <rPr>
        <b/>
        <sz val="9"/>
        <color indexed="8"/>
        <rFont val="Arial"/>
        <family val="2"/>
        <charset val="204"/>
      </rPr>
      <t>Figura 14.</t>
    </r>
    <r>
      <rPr>
        <b/>
        <i/>
        <sz val="9"/>
        <color indexed="8"/>
        <rFont val="Arial"/>
        <family val="2"/>
        <charset val="204"/>
      </rPr>
      <t xml:space="preserve"> Tendinţele comerţului internaţional cu mărfuri, în ianuarie-octombrie 2016-2021 (milioane dolari SUA)</t>
    </r>
  </si>
  <si>
    <r>
      <t xml:space="preserve">Figura 11. </t>
    </r>
    <r>
      <rPr>
        <b/>
        <i/>
        <sz val="9"/>
        <color indexed="8"/>
        <rFont val="Arial"/>
        <family val="2"/>
        <charset val="204"/>
      </rPr>
      <t>Structura importurilor, în ianuarie-octombrie 2016-2021, pe principalele ţări de origine a mărfurilor (%)</t>
    </r>
  </si>
  <si>
    <r>
      <t xml:space="preserve">    Figura 10. </t>
    </r>
    <r>
      <rPr>
        <b/>
        <i/>
        <sz val="9"/>
        <color indexed="8"/>
        <rFont val="Arial"/>
        <family val="2"/>
        <charset val="204"/>
      </rPr>
      <t>Structura importurilor de mărfuri, în ianuarie-octombrie 2016-2021, pe grupe de ţări (%)</t>
    </r>
  </si>
  <si>
    <r>
      <t xml:space="preserve">Figura 9. </t>
    </r>
    <r>
      <rPr>
        <b/>
        <i/>
        <sz val="9"/>
        <color indexed="8"/>
        <rFont val="Arial"/>
        <family val="2"/>
        <charset val="204"/>
      </rPr>
      <t>Structura importurilor de mărfuri, în ianuarie-octombrie 2016-2021, după modul de transport (%)</t>
    </r>
  </si>
  <si>
    <r>
      <rPr>
        <b/>
        <sz val="9"/>
        <color indexed="8"/>
        <rFont val="Arial"/>
        <family val="2"/>
        <charset val="204"/>
      </rPr>
      <t xml:space="preserve">Figura 5. </t>
    </r>
    <r>
      <rPr>
        <b/>
        <i/>
        <sz val="9"/>
        <color indexed="8"/>
        <rFont val="Arial"/>
        <family val="2"/>
        <charset val="204"/>
      </rPr>
      <t>Structura exporturilor, în ianuarie-octombrie 2016-2021, pe principalele ţări de destinaţie a mărfurilor (%)</t>
    </r>
  </si>
  <si>
    <r>
      <rPr>
        <b/>
        <sz val="9"/>
        <color indexed="8"/>
        <rFont val="Arial"/>
        <family val="2"/>
        <charset val="204"/>
      </rPr>
      <t>Figura 4.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ianuarie-octombrie 2016-2021, pe grupe de ţări (%)</t>
    </r>
  </si>
  <si>
    <r>
      <rPr>
        <b/>
        <sz val="9"/>
        <color indexed="8"/>
        <rFont val="Arial"/>
        <family val="2"/>
        <charset val="204"/>
      </rPr>
      <t>Figura 3.</t>
    </r>
    <r>
      <rPr>
        <b/>
        <i/>
        <sz val="9"/>
        <color indexed="8"/>
        <rFont val="Arial"/>
        <family val="2"/>
        <charset val="204"/>
      </rPr>
      <t xml:space="preserve"> Structura exporturilor de mărfuri, în ianuarie-octombrie 2016-2021, după modul de transport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</si>
</sst>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1">
    <xf numFmtId="0" fontId="0" fillId="0" borderId="0" xfId="0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 applyBorder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/>
    <xf numFmtId="0" fontId="2" fillId="0" borderId="0" xfId="0" applyFont="1" applyBorder="1" applyAlignment="1">
      <alignment horizontal="left" vertical="top" wrapText="1"/>
    </xf>
    <xf numFmtId="164" fontId="2" fillId="0" borderId="0" xfId="0" applyNumberFormat="1" applyFont="1" applyFill="1" applyBorder="1" applyAlignment="1" applyProtection="1">
      <alignment horizontal="center" vertical="justify"/>
    </xf>
    <xf numFmtId="164" fontId="2" fillId="0" borderId="0" xfId="0" applyNumberFormat="1" applyFont="1" applyFill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/>
    </xf>
    <xf numFmtId="165" fontId="2" fillId="0" borderId="4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 wrapText="1" indent="1"/>
    </xf>
    <xf numFmtId="0" fontId="4" fillId="0" borderId="5" xfId="0" applyNumberFormat="1" applyFont="1" applyFill="1" applyBorder="1" applyAlignment="1" applyProtection="1">
      <alignment horizontal="left" wrapText="1" indent="1"/>
    </xf>
    <xf numFmtId="165" fontId="2" fillId="0" borderId="6" xfId="0" applyNumberFormat="1" applyFont="1" applyFill="1" applyBorder="1" applyAlignment="1" applyProtection="1">
      <alignment horizontal="center"/>
    </xf>
    <xf numFmtId="165" fontId="2" fillId="0" borderId="6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wrapText="1" indent="1"/>
    </xf>
    <xf numFmtId="0" fontId="4" fillId="0" borderId="8" xfId="0" applyNumberFormat="1" applyFont="1" applyFill="1" applyBorder="1" applyAlignment="1" applyProtection="1">
      <alignment horizontal="left" wrapText="1" indent="1"/>
    </xf>
    <xf numFmtId="0" fontId="4" fillId="0" borderId="9" xfId="0" applyNumberFormat="1" applyFont="1" applyFill="1" applyBorder="1" applyAlignment="1" applyProtection="1">
      <alignment horizontal="left" wrapText="1" indent="1"/>
    </xf>
    <xf numFmtId="165" fontId="2" fillId="0" borderId="10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left" wrapText="1" indent="1"/>
    </xf>
    <xf numFmtId="0" fontId="4" fillId="0" borderId="9" xfId="0" applyFont="1" applyBorder="1" applyAlignment="1">
      <alignment horizontal="left" wrapText="1" indent="1"/>
    </xf>
    <xf numFmtId="0" fontId="4" fillId="0" borderId="5" xfId="0" applyFont="1" applyBorder="1" applyAlignment="1">
      <alignment horizontal="left" wrapText="1" indent="1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8" fontId="2" fillId="0" borderId="7" xfId="0" applyNumberFormat="1" applyFont="1" applyFill="1" applyBorder="1" applyAlignment="1" applyProtection="1">
      <alignment horizontal="left" wrapText="1" indent="1"/>
    </xf>
    <xf numFmtId="38" fontId="2" fillId="0" borderId="8" xfId="0" applyNumberFormat="1" applyFont="1" applyFill="1" applyBorder="1" applyAlignment="1" applyProtection="1">
      <alignment horizontal="left" wrapText="1" indent="1"/>
    </xf>
    <xf numFmtId="38" fontId="2" fillId="0" borderId="9" xfId="0" applyNumberFormat="1" applyFont="1" applyFill="1" applyBorder="1" applyAlignment="1" applyProtection="1">
      <alignment horizontal="left" wrapText="1" inden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/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 indent="1"/>
    </xf>
    <xf numFmtId="0" fontId="13" fillId="0" borderId="4" xfId="0" applyFont="1" applyBorder="1" applyAlignment="1">
      <alignment horizontal="left" indent="1"/>
    </xf>
    <xf numFmtId="165" fontId="2" fillId="0" borderId="12" xfId="0" applyNumberFormat="1" applyFont="1" applyFill="1" applyBorder="1" applyAlignment="1" applyProtection="1">
      <alignment horizontal="center"/>
    </xf>
    <xf numFmtId="2" fontId="13" fillId="0" borderId="3" xfId="0" applyNumberFormat="1" applyFont="1" applyBorder="1" applyAlignment="1">
      <alignment horizontal="left" indent="1"/>
    </xf>
    <xf numFmtId="2" fontId="13" fillId="0" borderId="5" xfId="0" applyNumberFormat="1" applyFont="1" applyBorder="1" applyAlignment="1">
      <alignment horizontal="left" indent="1"/>
    </xf>
    <xf numFmtId="2" fontId="13" fillId="0" borderId="4" xfId="0" applyNumberFormat="1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12" fillId="0" borderId="5" xfId="0" applyFont="1" applyBorder="1" applyAlignment="1">
      <alignment horizontal="left" indent="1"/>
    </xf>
    <xf numFmtId="0" fontId="12" fillId="0" borderId="4" xfId="0" applyFont="1" applyBorder="1" applyAlignment="1">
      <alignment horizontal="left" indent="1"/>
    </xf>
    <xf numFmtId="165" fontId="12" fillId="0" borderId="0" xfId="0" applyNumberFormat="1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65" fontId="12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 indent="1"/>
    </xf>
    <xf numFmtId="0" fontId="14" fillId="0" borderId="1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165" fontId="2" fillId="0" borderId="0" xfId="0" applyNumberFormat="1" applyFont="1" applyFill="1" applyBorder="1" applyAlignment="1" applyProtection="1">
      <alignment horizontal="center" wrapText="1"/>
    </xf>
    <xf numFmtId="164" fontId="2" fillId="0" borderId="2" xfId="0" applyNumberFormat="1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4" fontId="2" fillId="0" borderId="6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165" fontId="2" fillId="0" borderId="0" xfId="0" applyNumberFormat="1" applyFont="1" applyFill="1" applyAlignment="1" applyProtection="1">
      <alignment horizontal="center" vertical="center"/>
    </xf>
    <xf numFmtId="165" fontId="2" fillId="0" borderId="0" xfId="0" applyNumberFormat="1" applyFont="1" applyFill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 vertical="center"/>
    </xf>
    <xf numFmtId="165" fontId="2" fillId="0" borderId="5" xfId="0" applyNumberFormat="1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center"/>
    </xf>
    <xf numFmtId="165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justify"/>
    </xf>
    <xf numFmtId="165" fontId="2" fillId="0" borderId="0" xfId="0" applyNumberFormat="1" applyFont="1" applyFill="1" applyBorder="1" applyAlignment="1" applyProtection="1">
      <alignment horizontal="center" vertical="top" wrapText="1"/>
    </xf>
    <xf numFmtId="165" fontId="2" fillId="0" borderId="14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38" fontId="4" fillId="0" borderId="0" xfId="0" applyNumberFormat="1" applyFont="1" applyFill="1" applyAlignment="1" applyProtection="1">
      <alignment horizontal="left" wrapText="1"/>
    </xf>
    <xf numFmtId="38" fontId="4" fillId="0" borderId="0" xfId="0" applyNumberFormat="1" applyFont="1" applyFill="1" applyBorder="1" applyAlignment="1" applyProtection="1">
      <alignment horizontal="left" wrapText="1"/>
    </xf>
    <xf numFmtId="38" fontId="4" fillId="0" borderId="2" xfId="0" applyNumberFormat="1" applyFont="1" applyFill="1" applyBorder="1" applyAlignment="1" applyProtection="1">
      <alignment horizontal="left" wrapText="1"/>
    </xf>
    <xf numFmtId="38" fontId="4" fillId="0" borderId="6" xfId="0" applyNumberFormat="1" applyFont="1" applyFill="1" applyBorder="1" applyAlignment="1" applyProtection="1">
      <alignment horizontal="left" wrapText="1"/>
    </xf>
    <xf numFmtId="164" fontId="9" fillId="0" borderId="0" xfId="0" applyNumberFormat="1" applyFont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65" fontId="2" fillId="0" borderId="14" xfId="0" applyNumberFormat="1" applyFont="1" applyFill="1" applyBorder="1" applyAlignment="1" applyProtection="1">
      <alignment horizontal="center"/>
    </xf>
    <xf numFmtId="164" fontId="12" fillId="0" borderId="7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top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1'!$B$20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1'!$B$21:$B$26</c:f>
              <c:numCache>
                <c:formatCode>#\ ##0,0</c:formatCode>
                <c:ptCount val="6"/>
                <c:pt idx="0">
                  <c:v>116.8</c:v>
                </c:pt>
                <c:pt idx="1">
                  <c:v>139.5</c:v>
                </c:pt>
                <c:pt idx="2">
                  <c:v>220.3</c:v>
                </c:pt>
                <c:pt idx="3">
                  <c:v>234.3</c:v>
                </c:pt>
                <c:pt idx="4">
                  <c:v>219.5</c:v>
                </c:pt>
                <c:pt idx="5">
                  <c:v>198.4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4-4E64-B49E-BED4CF39A28F}"/>
            </c:ext>
          </c:extLst>
        </c:ser>
        <c:ser>
          <c:idx val="3"/>
          <c:order val="1"/>
          <c:tx>
            <c:strRef>
              <c:f>'Figura 1'!$C$20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1'!$C$21:$C$26</c:f>
              <c:numCache>
                <c:formatCode>#\ ##0,0</c:formatCode>
                <c:ptCount val="6"/>
                <c:pt idx="0">
                  <c:v>138.5</c:v>
                </c:pt>
                <c:pt idx="1">
                  <c:v>176.6</c:v>
                </c:pt>
                <c:pt idx="2">
                  <c:v>215.5</c:v>
                </c:pt>
                <c:pt idx="3">
                  <c:v>241.4</c:v>
                </c:pt>
                <c:pt idx="4">
                  <c:v>245.3</c:v>
                </c:pt>
                <c:pt idx="5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F4-4E64-B49E-BED4CF39A28F}"/>
            </c:ext>
          </c:extLst>
        </c:ser>
        <c:ser>
          <c:idx val="4"/>
          <c:order val="2"/>
          <c:tx>
            <c:strRef>
              <c:f>'Figura 1'!$D$20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1'!$D$21:$D$26</c:f>
              <c:numCache>
                <c:formatCode>#\ ##0,0</c:formatCode>
                <c:ptCount val="6"/>
                <c:pt idx="0">
                  <c:v>161.30000000000001</c:v>
                </c:pt>
                <c:pt idx="1">
                  <c:v>212.1</c:v>
                </c:pt>
                <c:pt idx="2">
                  <c:v>242.1</c:v>
                </c:pt>
                <c:pt idx="3">
                  <c:v>257.2</c:v>
                </c:pt>
                <c:pt idx="4">
                  <c:v>210.2</c:v>
                </c:pt>
                <c:pt idx="5">
                  <c:v>259.3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F4-4E64-B49E-BED4CF39A28F}"/>
            </c:ext>
          </c:extLst>
        </c:ser>
        <c:ser>
          <c:idx val="5"/>
          <c:order val="3"/>
          <c:tx>
            <c:strRef>
              <c:f>'Figura 1'!$E$20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1'!$E$21:$E$26</c:f>
              <c:numCache>
                <c:formatCode>#\ ##0,0</c:formatCode>
                <c:ptCount val="6"/>
                <c:pt idx="0">
                  <c:v>178.5</c:v>
                </c:pt>
                <c:pt idx="1">
                  <c:v>154.19999999999999</c:v>
                </c:pt>
                <c:pt idx="2">
                  <c:v>199.7</c:v>
                </c:pt>
                <c:pt idx="3">
                  <c:v>215.6</c:v>
                </c:pt>
                <c:pt idx="4">
                  <c:v>149.80000000000001</c:v>
                </c:pt>
                <c:pt idx="5">
                  <c:v>218.2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F4-4E64-B49E-BED4CF39A28F}"/>
            </c:ext>
          </c:extLst>
        </c:ser>
        <c:ser>
          <c:idx val="6"/>
          <c:order val="4"/>
          <c:tx>
            <c:strRef>
              <c:f>'Figura 1'!$F$20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1'!$F$21:$F$26</c:f>
              <c:numCache>
                <c:formatCode>#\ ##0,0</c:formatCode>
                <c:ptCount val="6"/>
                <c:pt idx="0">
                  <c:v>153</c:v>
                </c:pt>
                <c:pt idx="1">
                  <c:v>174.7</c:v>
                </c:pt>
                <c:pt idx="2">
                  <c:v>223</c:v>
                </c:pt>
                <c:pt idx="3">
                  <c:v>210.5</c:v>
                </c:pt>
                <c:pt idx="4">
                  <c:v>155.69999999999999</c:v>
                </c:pt>
                <c:pt idx="5">
                  <c:v>201.7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F4-4E64-B49E-BED4CF39A28F}"/>
            </c:ext>
          </c:extLst>
        </c:ser>
        <c:ser>
          <c:idx val="7"/>
          <c:order val="5"/>
          <c:tx>
            <c:strRef>
              <c:f>'Figura 1'!$G$20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1'!$G$21:$G$26</c:f>
              <c:numCache>
                <c:formatCode>#\ ##0,0</c:formatCode>
                <c:ptCount val="6"/>
                <c:pt idx="0">
                  <c:v>157.4</c:v>
                </c:pt>
                <c:pt idx="1">
                  <c:v>171.1</c:v>
                </c:pt>
                <c:pt idx="2">
                  <c:v>214.1</c:v>
                </c:pt>
                <c:pt idx="3">
                  <c:v>202.2</c:v>
                </c:pt>
                <c:pt idx="4">
                  <c:v>189.6</c:v>
                </c:pt>
                <c:pt idx="5">
                  <c:v>226.8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F4-4E64-B49E-BED4CF39A28F}"/>
            </c:ext>
          </c:extLst>
        </c:ser>
        <c:ser>
          <c:idx val="8"/>
          <c:order val="6"/>
          <c:tx>
            <c:strRef>
              <c:f>'Figura 1'!$H$20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1'!$H$21:$H$26</c:f>
              <c:numCache>
                <c:formatCode>#\ ##0,0</c:formatCode>
                <c:ptCount val="6"/>
                <c:pt idx="0">
                  <c:v>165.6</c:v>
                </c:pt>
                <c:pt idx="1">
                  <c:v>191.6</c:v>
                </c:pt>
                <c:pt idx="2">
                  <c:v>218.8</c:v>
                </c:pt>
                <c:pt idx="3">
                  <c:v>220.2</c:v>
                </c:pt>
                <c:pt idx="4">
                  <c:v>191.1</c:v>
                </c:pt>
                <c:pt idx="5">
                  <c:v>240.7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F4-4E64-B49E-BED4CF39A28F}"/>
            </c:ext>
          </c:extLst>
        </c:ser>
        <c:ser>
          <c:idx val="9"/>
          <c:order val="7"/>
          <c:tx>
            <c:strRef>
              <c:f>'Figura 1'!$I$20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1'!$I$21:$I$26</c:f>
              <c:numCache>
                <c:formatCode>#\ ##0,0</c:formatCode>
                <c:ptCount val="6"/>
                <c:pt idx="0">
                  <c:v>168</c:v>
                </c:pt>
                <c:pt idx="1">
                  <c:v>207.9</c:v>
                </c:pt>
                <c:pt idx="2">
                  <c:v>218.6</c:v>
                </c:pt>
                <c:pt idx="3">
                  <c:v>205.8</c:v>
                </c:pt>
                <c:pt idx="4">
                  <c:v>163.9</c:v>
                </c:pt>
                <c:pt idx="5">
                  <c:v>236.2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F4-4E64-B49E-BED4CF39A28F}"/>
            </c:ext>
          </c:extLst>
        </c:ser>
        <c:ser>
          <c:idx val="10"/>
          <c:order val="8"/>
          <c:tx>
            <c:strRef>
              <c:f>'Figura 1'!$J$20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1'!$J$21:$J$26</c:f>
              <c:numCache>
                <c:formatCode>#\ ##0,0</c:formatCode>
                <c:ptCount val="6"/>
                <c:pt idx="0">
                  <c:v>193.6</c:v>
                </c:pt>
                <c:pt idx="1">
                  <c:v>223.9</c:v>
                </c:pt>
                <c:pt idx="2">
                  <c:v>207.3</c:v>
                </c:pt>
                <c:pt idx="3">
                  <c:v>238.8</c:v>
                </c:pt>
                <c:pt idx="4">
                  <c:v>212.3</c:v>
                </c:pt>
                <c:pt idx="5">
                  <c:v>294.89999999999998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9F4-4E64-B49E-BED4CF39A28F}"/>
            </c:ext>
          </c:extLst>
        </c:ser>
        <c:ser>
          <c:idx val="11"/>
          <c:order val="9"/>
          <c:tx>
            <c:strRef>
              <c:f>'Figura 1'!$K$20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1'!$K$21:$K$26</c:f>
              <c:numCache>
                <c:formatCode>#\ ##0,0</c:formatCode>
                <c:ptCount val="6"/>
                <c:pt idx="0">
                  <c:v>200.8</c:v>
                </c:pt>
                <c:pt idx="1">
                  <c:v>268.2</c:v>
                </c:pt>
                <c:pt idx="2">
                  <c:v>259</c:v>
                </c:pt>
                <c:pt idx="3">
                  <c:v>268.3</c:v>
                </c:pt>
                <c:pt idx="4">
                  <c:v>249.4</c:v>
                </c:pt>
                <c:pt idx="5">
                  <c:v>352.3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F4-4E64-B49E-BED4CF39A28F}"/>
            </c:ext>
          </c:extLst>
        </c:ser>
        <c:ser>
          <c:idx val="12"/>
          <c:order val="10"/>
          <c:tx>
            <c:strRef>
              <c:f>'Figura 1'!$L$20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1'!$L$21:$L$26</c:f>
              <c:numCache>
                <c:formatCode>#\ ##0,0</c:formatCode>
                <c:ptCount val="6"/>
                <c:pt idx="0">
                  <c:v>217.6</c:v>
                </c:pt>
                <c:pt idx="1">
                  <c:v>272.10000000000002</c:v>
                </c:pt>
                <c:pt idx="2">
                  <c:v>268.89999999999998</c:v>
                </c:pt>
                <c:pt idx="3">
                  <c:v>266.60000000000002</c:v>
                </c:pt>
                <c:pt idx="4">
                  <c:v>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F4-4E64-B49E-BED4CF39A28F}"/>
            </c:ext>
          </c:extLst>
        </c:ser>
        <c:ser>
          <c:idx val="0"/>
          <c:order val="11"/>
          <c:tx>
            <c:strRef>
              <c:f>'Figura 1'!$M$20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tint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1'!$A$21:$A$26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1'!$M$21:$M$26</c:f>
              <c:numCache>
                <c:formatCode>#\ ##0,0</c:formatCode>
                <c:ptCount val="6"/>
                <c:pt idx="0">
                  <c:v>193.5</c:v>
                </c:pt>
                <c:pt idx="1">
                  <c:v>233.1</c:v>
                </c:pt>
                <c:pt idx="2">
                  <c:v>218.8</c:v>
                </c:pt>
                <c:pt idx="3">
                  <c:v>218.3</c:v>
                </c:pt>
                <c:pt idx="4">
                  <c:v>218.3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9F4-4E64-B49E-BED4CF39A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4793648"/>
        <c:axId val="1"/>
      </c:barChart>
      <c:catAx>
        <c:axId val="11247936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3648"/>
        <c:crosses val="autoZero"/>
        <c:crossBetween val="between"/>
        <c:majorUnit val="30"/>
      </c:valAx>
      <c:spPr>
        <a:noFill/>
        <a:ln w="25400">
          <a:noFill/>
        </a:ln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70233740466"/>
          <c:w val="1"/>
          <c:h val="8.8762684192035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044942487555"/>
          <c:y val="3.3573141486810551E-2"/>
          <c:w val="0.76089625109673775"/>
          <c:h val="0.736821314601861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9'!$B$22</c:f>
              <c:strCache>
                <c:ptCount val="1"/>
                <c:pt idx="0">
                  <c:v>Ianuarie - octombrie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9'!$B$23:$B$29</c:f>
              <c:numCache>
                <c:formatCode>0,0</c:formatCode>
                <c:ptCount val="7"/>
                <c:pt idx="0">
                  <c:v>3.3</c:v>
                </c:pt>
                <c:pt idx="1">
                  <c:v>4.7</c:v>
                </c:pt>
                <c:pt idx="2">
                  <c:v>85</c:v>
                </c:pt>
                <c:pt idx="3">
                  <c:v>2.4</c:v>
                </c:pt>
                <c:pt idx="4">
                  <c:v>0.2</c:v>
                </c:pt>
                <c:pt idx="5">
                  <c:v>3.8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0-4049-A254-4DCA506E525E}"/>
            </c:ext>
          </c:extLst>
        </c:ser>
        <c:ser>
          <c:idx val="1"/>
          <c:order val="1"/>
          <c:tx>
            <c:strRef>
              <c:f>'Figura 9'!$C$22</c:f>
              <c:strCache>
                <c:ptCount val="1"/>
                <c:pt idx="0">
                  <c:v>Ianuarie - octombrie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9'!$C$23:$C$29</c:f>
              <c:numCache>
                <c:formatCode>0,0</c:formatCode>
                <c:ptCount val="7"/>
                <c:pt idx="0">
                  <c:v>1.5</c:v>
                </c:pt>
                <c:pt idx="1">
                  <c:v>4.8</c:v>
                </c:pt>
                <c:pt idx="2">
                  <c:v>87.6</c:v>
                </c:pt>
                <c:pt idx="3">
                  <c:v>2.2999999999999998</c:v>
                </c:pt>
                <c:pt idx="4">
                  <c:v>0.2</c:v>
                </c:pt>
                <c:pt idx="5">
                  <c:v>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0-4049-A254-4DCA506E525E}"/>
            </c:ext>
          </c:extLst>
        </c:ser>
        <c:ser>
          <c:idx val="2"/>
          <c:order val="2"/>
          <c:tx>
            <c:strRef>
              <c:f>'Figura 9'!$D$22</c:f>
              <c:strCache>
                <c:ptCount val="1"/>
                <c:pt idx="0">
                  <c:v>Ianuarie - octombrie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9'!$D$23:$D$29</c:f>
              <c:numCache>
                <c:formatCode>0,0</c:formatCode>
                <c:ptCount val="7"/>
                <c:pt idx="0">
                  <c:v>2.2000000000000002</c:v>
                </c:pt>
                <c:pt idx="1">
                  <c:v>4.8</c:v>
                </c:pt>
                <c:pt idx="2">
                  <c:v>84.9</c:v>
                </c:pt>
                <c:pt idx="3">
                  <c:v>2.7</c:v>
                </c:pt>
                <c:pt idx="4">
                  <c:v>0.2</c:v>
                </c:pt>
                <c:pt idx="5">
                  <c:v>4.5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0-4049-A254-4DCA506E525E}"/>
            </c:ext>
          </c:extLst>
        </c:ser>
        <c:ser>
          <c:idx val="3"/>
          <c:order val="3"/>
          <c:tx>
            <c:strRef>
              <c:f>'Figura 9'!$E$22</c:f>
              <c:strCache>
                <c:ptCount val="1"/>
                <c:pt idx="0">
                  <c:v>Ianuarie - octombrie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9'!$E$23:$E$29</c:f>
              <c:numCache>
                <c:formatCode>0,0</c:formatCode>
                <c:ptCount val="7"/>
                <c:pt idx="0">
                  <c:v>3</c:v>
                </c:pt>
                <c:pt idx="1">
                  <c:v>5.9</c:v>
                </c:pt>
                <c:pt idx="2">
                  <c:v>83.4</c:v>
                </c:pt>
                <c:pt idx="3">
                  <c:v>2.6</c:v>
                </c:pt>
                <c:pt idx="4">
                  <c:v>0.2</c:v>
                </c:pt>
                <c:pt idx="5">
                  <c:v>4.3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0-4049-A254-4DCA506E525E}"/>
            </c:ext>
          </c:extLst>
        </c:ser>
        <c:ser>
          <c:idx val="4"/>
          <c:order val="4"/>
          <c:tx>
            <c:strRef>
              <c:f>'Figura 9'!$F$22</c:f>
              <c:strCache>
                <c:ptCount val="1"/>
                <c:pt idx="0">
                  <c:v>Ianuarie - octombrie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9'!$F$23:$F$29</c:f>
              <c:numCache>
                <c:formatCode>0,0</c:formatCode>
                <c:ptCount val="7"/>
                <c:pt idx="0">
                  <c:v>2.7</c:v>
                </c:pt>
                <c:pt idx="1">
                  <c:v>5.7</c:v>
                </c:pt>
                <c:pt idx="2">
                  <c:v>83.7</c:v>
                </c:pt>
                <c:pt idx="3">
                  <c:v>2.6</c:v>
                </c:pt>
                <c:pt idx="4">
                  <c:v>0.3</c:v>
                </c:pt>
                <c:pt idx="5">
                  <c:v>4.4000000000000004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D0-4049-A254-4DCA506E525E}"/>
            </c:ext>
          </c:extLst>
        </c:ser>
        <c:ser>
          <c:idx val="5"/>
          <c:order val="5"/>
          <c:tx>
            <c:strRef>
              <c:f>'Figura 9'!$G$22</c:f>
              <c:strCache>
                <c:ptCount val="1"/>
                <c:pt idx="0">
                  <c:v>Ianuarie - octombrie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9'!$A$23:$A$29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9'!$G$23:$G$29</c:f>
              <c:numCache>
                <c:formatCode>0,0</c:formatCode>
                <c:ptCount val="7"/>
                <c:pt idx="0">
                  <c:v>2.7</c:v>
                </c:pt>
                <c:pt idx="1">
                  <c:v>5.8</c:v>
                </c:pt>
                <c:pt idx="2">
                  <c:v>83.4</c:v>
                </c:pt>
                <c:pt idx="3">
                  <c:v>1.9</c:v>
                </c:pt>
                <c:pt idx="4">
                  <c:v>1</c:v>
                </c:pt>
                <c:pt idx="5">
                  <c:v>4.5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D0-4049-A254-4DCA506E5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4795648"/>
        <c:axId val="1"/>
      </c:barChart>
      <c:catAx>
        <c:axId val="1124795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b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5648"/>
        <c:crosses val="autoZero"/>
        <c:crossBetween val="between"/>
        <c:minorUnit val="1"/>
        <c:dispUnits>
          <c:builtInUnit val="hundre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5582115554333001"/>
          <c:y val="0.88493552024408495"/>
          <c:w val="0.84362059546050194"/>
          <c:h val="0.113446089996873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10'!$B$21:$G$21</c:f>
              <c:numCache>
                <c:formatCode>#\ ##0,0</c:formatCode>
                <c:ptCount val="6"/>
                <c:pt idx="0">
                  <c:v>48</c:v>
                </c:pt>
                <c:pt idx="1">
                  <c:v>48.6</c:v>
                </c:pt>
                <c:pt idx="2">
                  <c:v>49.3</c:v>
                </c:pt>
                <c:pt idx="3">
                  <c:v>48.9</c:v>
                </c:pt>
                <c:pt idx="4">
                  <c:v>45.831867624095565</c:v>
                </c:pt>
                <c:pt idx="5">
                  <c:v>45.3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F-45C7-9D3E-E5441A278F2F}"/>
            </c:ext>
          </c:extLst>
        </c:ser>
        <c:ser>
          <c:idx val="1"/>
          <c:order val="1"/>
          <c:tx>
            <c:strRef>
              <c:f>'Figura 10'!$A$22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10'!$B$22:$G$22</c:f>
              <c:numCache>
                <c:formatCode>#\ ##0,0</c:formatCode>
                <c:ptCount val="6"/>
                <c:pt idx="0">
                  <c:v>25.3</c:v>
                </c:pt>
                <c:pt idx="1">
                  <c:v>24.7</c:v>
                </c:pt>
                <c:pt idx="2">
                  <c:v>24.3</c:v>
                </c:pt>
                <c:pt idx="3">
                  <c:v>24</c:v>
                </c:pt>
                <c:pt idx="4">
                  <c:v>24.650153836138315</c:v>
                </c:pt>
                <c:pt idx="5">
                  <c:v>25.1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F-45C7-9D3E-E5441A278F2F}"/>
            </c:ext>
          </c:extLst>
        </c:ser>
        <c:ser>
          <c:idx val="2"/>
          <c:order val="2"/>
          <c:tx>
            <c:strRef>
              <c:f>'Figura 10'!$A$23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10'!$B$23:$G$23</c:f>
              <c:numCache>
                <c:formatCode>#\ ##0,0</c:formatCode>
                <c:ptCount val="6"/>
                <c:pt idx="0">
                  <c:v>26.7</c:v>
                </c:pt>
                <c:pt idx="1">
                  <c:v>26.7</c:v>
                </c:pt>
                <c:pt idx="2">
                  <c:v>26.4</c:v>
                </c:pt>
                <c:pt idx="3">
                  <c:v>27.1</c:v>
                </c:pt>
                <c:pt idx="4">
                  <c:v>29.517978539766109</c:v>
                </c:pt>
                <c:pt idx="5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F-45C7-9D3E-E5441A278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785248"/>
        <c:axId val="1"/>
      </c:barChart>
      <c:catAx>
        <c:axId val="11247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85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943470726405E-2"/>
          <c:y val="0.91097522965879263"/>
          <c:w val="0.93105800478968148"/>
          <c:h val="8.58156988188976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8505608773423E-2"/>
          <c:y val="3.3602647495150066E-2"/>
          <c:w val="0.91068898658274244"/>
          <c:h val="0.48720216682179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 Ianuarie - octombrie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11'!$B$25:$B$43</c:f>
              <c:numCache>
                <c:formatCode>0,0</c:formatCode>
                <c:ptCount val="19"/>
                <c:pt idx="0">
                  <c:v>12.9</c:v>
                </c:pt>
                <c:pt idx="1">
                  <c:v>13.7</c:v>
                </c:pt>
                <c:pt idx="2">
                  <c:v>9.6</c:v>
                </c:pt>
                <c:pt idx="3">
                  <c:v>9.6999999999999993</c:v>
                </c:pt>
                <c:pt idx="4">
                  <c:v>8</c:v>
                </c:pt>
                <c:pt idx="5">
                  <c:v>6.8</c:v>
                </c:pt>
                <c:pt idx="6">
                  <c:v>7.2</c:v>
                </c:pt>
                <c:pt idx="7">
                  <c:v>3.2</c:v>
                </c:pt>
                <c:pt idx="8">
                  <c:v>2.2999999999999998</c:v>
                </c:pt>
                <c:pt idx="9">
                  <c:v>2.6</c:v>
                </c:pt>
                <c:pt idx="10">
                  <c:v>2</c:v>
                </c:pt>
                <c:pt idx="11">
                  <c:v>1.3</c:v>
                </c:pt>
                <c:pt idx="12">
                  <c:v>1.4</c:v>
                </c:pt>
                <c:pt idx="13">
                  <c:v>1.9</c:v>
                </c:pt>
                <c:pt idx="14">
                  <c:v>1.2</c:v>
                </c:pt>
                <c:pt idx="15">
                  <c:v>1.5</c:v>
                </c:pt>
                <c:pt idx="16">
                  <c:v>1.1000000000000001</c:v>
                </c:pt>
                <c:pt idx="17">
                  <c:v>0.7</c:v>
                </c:pt>
                <c:pt idx="18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6-4341-9564-6EC3351214C5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 - octombrie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11'!$C$25:$C$43</c:f>
              <c:numCache>
                <c:formatCode>0,0</c:formatCode>
                <c:ptCount val="19"/>
                <c:pt idx="0">
                  <c:v>11.3</c:v>
                </c:pt>
                <c:pt idx="1">
                  <c:v>14.4</c:v>
                </c:pt>
                <c:pt idx="2">
                  <c:v>10.4</c:v>
                </c:pt>
                <c:pt idx="3">
                  <c:v>10.7</c:v>
                </c:pt>
                <c:pt idx="4">
                  <c:v>8.1999999999999993</c:v>
                </c:pt>
                <c:pt idx="5">
                  <c:v>6.3</c:v>
                </c:pt>
                <c:pt idx="6">
                  <c:v>7</c:v>
                </c:pt>
                <c:pt idx="7">
                  <c:v>3.4</c:v>
                </c:pt>
                <c:pt idx="8">
                  <c:v>2.4</c:v>
                </c:pt>
                <c:pt idx="9">
                  <c:v>2.4</c:v>
                </c:pt>
                <c:pt idx="10">
                  <c:v>2.1</c:v>
                </c:pt>
                <c:pt idx="11">
                  <c:v>1.4</c:v>
                </c:pt>
                <c:pt idx="12">
                  <c:v>1.5</c:v>
                </c:pt>
                <c:pt idx="13">
                  <c:v>1.7</c:v>
                </c:pt>
                <c:pt idx="14">
                  <c:v>1.2</c:v>
                </c:pt>
                <c:pt idx="15">
                  <c:v>1.5</c:v>
                </c:pt>
                <c:pt idx="16">
                  <c:v>1</c:v>
                </c:pt>
                <c:pt idx="17">
                  <c:v>0.8</c:v>
                </c:pt>
                <c:pt idx="18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C6-4341-9564-6EC3351214C5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 - octombrie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11'!$D$25:$D$43</c:f>
              <c:numCache>
                <c:formatCode>0,0</c:formatCode>
                <c:ptCount val="19"/>
                <c:pt idx="0">
                  <c:v>11.6</c:v>
                </c:pt>
                <c:pt idx="1">
                  <c:v>14.9</c:v>
                </c:pt>
                <c:pt idx="2">
                  <c:v>10.5</c:v>
                </c:pt>
                <c:pt idx="3">
                  <c:v>10.1</c:v>
                </c:pt>
                <c:pt idx="4">
                  <c:v>8.5</c:v>
                </c:pt>
                <c:pt idx="5">
                  <c:v>5.8</c:v>
                </c:pt>
                <c:pt idx="6">
                  <c:v>6.9</c:v>
                </c:pt>
                <c:pt idx="7">
                  <c:v>3.5</c:v>
                </c:pt>
                <c:pt idx="8">
                  <c:v>2.4</c:v>
                </c:pt>
                <c:pt idx="9">
                  <c:v>2.2000000000000002</c:v>
                </c:pt>
                <c:pt idx="10">
                  <c:v>2</c:v>
                </c:pt>
                <c:pt idx="11">
                  <c:v>1.5</c:v>
                </c:pt>
                <c:pt idx="12">
                  <c:v>1.3</c:v>
                </c:pt>
                <c:pt idx="13">
                  <c:v>1.9</c:v>
                </c:pt>
                <c:pt idx="14">
                  <c:v>1.3</c:v>
                </c:pt>
                <c:pt idx="15">
                  <c:v>1.2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C6-4341-9564-6EC3351214C5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 Ianuarie - octombrie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11'!$E$25:$E$43</c:f>
              <c:numCache>
                <c:formatCode>0,0</c:formatCode>
                <c:ptCount val="19"/>
                <c:pt idx="0">
                  <c:v>11.4</c:v>
                </c:pt>
                <c:pt idx="1">
                  <c:v>14.6</c:v>
                </c:pt>
                <c:pt idx="2">
                  <c:v>10.3</c:v>
                </c:pt>
                <c:pt idx="3">
                  <c:v>10</c:v>
                </c:pt>
                <c:pt idx="4">
                  <c:v>8.3000000000000007</c:v>
                </c:pt>
                <c:pt idx="5">
                  <c:v>6.7</c:v>
                </c:pt>
                <c:pt idx="6">
                  <c:v>7</c:v>
                </c:pt>
                <c:pt idx="7">
                  <c:v>3.4</c:v>
                </c:pt>
                <c:pt idx="8">
                  <c:v>2.5</c:v>
                </c:pt>
                <c:pt idx="9">
                  <c:v>2.2999999999999998</c:v>
                </c:pt>
                <c:pt idx="10">
                  <c:v>1.9</c:v>
                </c:pt>
                <c:pt idx="11">
                  <c:v>1.9</c:v>
                </c:pt>
                <c:pt idx="12">
                  <c:v>1.3</c:v>
                </c:pt>
                <c:pt idx="13">
                  <c:v>1.6</c:v>
                </c:pt>
                <c:pt idx="14">
                  <c:v>1.4</c:v>
                </c:pt>
                <c:pt idx="15">
                  <c:v>1</c:v>
                </c:pt>
                <c:pt idx="16">
                  <c:v>1</c:v>
                </c:pt>
                <c:pt idx="17">
                  <c:v>0.9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C6-4341-9564-6EC3351214C5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 - octombrie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11'!$F$25:$F$43</c:f>
              <c:numCache>
                <c:formatCode>0,0</c:formatCode>
                <c:ptCount val="19"/>
                <c:pt idx="0">
                  <c:v>10.9</c:v>
                </c:pt>
                <c:pt idx="1">
                  <c:v>11.9</c:v>
                </c:pt>
                <c:pt idx="2">
                  <c:v>11.8</c:v>
                </c:pt>
                <c:pt idx="3">
                  <c:v>10</c:v>
                </c:pt>
                <c:pt idx="4">
                  <c:v>8.4</c:v>
                </c:pt>
                <c:pt idx="5">
                  <c:v>7</c:v>
                </c:pt>
                <c:pt idx="6">
                  <c:v>6.4</c:v>
                </c:pt>
                <c:pt idx="7">
                  <c:v>4.0999999999999996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1.9</c:v>
                </c:pt>
                <c:pt idx="11">
                  <c:v>1.8</c:v>
                </c:pt>
                <c:pt idx="12">
                  <c:v>1.3</c:v>
                </c:pt>
                <c:pt idx="13">
                  <c:v>1.1000000000000001</c:v>
                </c:pt>
                <c:pt idx="14">
                  <c:v>1.5</c:v>
                </c:pt>
                <c:pt idx="15">
                  <c:v>1.2</c:v>
                </c:pt>
                <c:pt idx="16">
                  <c:v>1.1000000000000001</c:v>
                </c:pt>
                <c:pt idx="17">
                  <c:v>1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C6-4341-9564-6EC3351214C5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 - octombrie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11'!$A$25:$A$43</c:f>
              <c:strCache>
                <c:ptCount val="19"/>
                <c:pt idx="0">
                  <c:v>Federația Rusă</c:v>
                </c:pt>
                <c:pt idx="1">
                  <c:v>România</c:v>
                </c:pt>
                <c:pt idx="2">
                  <c:v>China</c:v>
                </c:pt>
                <c:pt idx="3">
                  <c:v>Ucraina</c:v>
                </c:pt>
                <c:pt idx="4">
                  <c:v>Germania</c:v>
                </c:pt>
                <c:pt idx="5">
                  <c:v>Turcia</c:v>
                </c:pt>
                <c:pt idx="6">
                  <c:v>Italia</c:v>
                </c:pt>
                <c:pt idx="7">
                  <c:v>Polonia</c:v>
                </c:pt>
                <c:pt idx="8">
                  <c:v>Franța</c:v>
                </c:pt>
                <c:pt idx="9">
                  <c:v>Belarus</c:v>
                </c:pt>
                <c:pt idx="10">
                  <c:v>Ungaria</c:v>
                </c:pt>
                <c:pt idx="11">
                  <c:v>Republica Cehă</c:v>
                </c:pt>
                <c:pt idx="12">
                  <c:v>S.U.A</c:v>
                </c:pt>
                <c:pt idx="13">
                  <c:v>Austria</c:v>
                </c:pt>
                <c:pt idx="14">
                  <c:v>Spania</c:v>
                </c:pt>
                <c:pt idx="15">
                  <c:v>Bulgaria</c:v>
                </c:pt>
                <c:pt idx="16">
                  <c:v>Olanda</c:v>
                </c:pt>
                <c:pt idx="17">
                  <c:v>Japonia</c:v>
                </c:pt>
                <c:pt idx="18">
                  <c:v>Regatul Unit </c:v>
                </c:pt>
              </c:strCache>
            </c:strRef>
          </c:cat>
          <c:val>
            <c:numRef>
              <c:f>'Figura 11'!$G$25:$G$43</c:f>
              <c:numCache>
                <c:formatCode>0,0</c:formatCode>
                <c:ptCount val="19"/>
                <c:pt idx="0">
                  <c:v>13.1</c:v>
                </c:pt>
                <c:pt idx="1">
                  <c:v>12</c:v>
                </c:pt>
                <c:pt idx="2">
                  <c:v>11.6</c:v>
                </c:pt>
                <c:pt idx="3">
                  <c:v>9.4</c:v>
                </c:pt>
                <c:pt idx="4">
                  <c:v>7.8</c:v>
                </c:pt>
                <c:pt idx="5">
                  <c:v>7.5</c:v>
                </c:pt>
                <c:pt idx="6">
                  <c:v>6.4</c:v>
                </c:pt>
                <c:pt idx="7">
                  <c:v>3.7</c:v>
                </c:pt>
                <c:pt idx="8">
                  <c:v>2.5</c:v>
                </c:pt>
                <c:pt idx="9">
                  <c:v>2</c:v>
                </c:pt>
                <c:pt idx="10">
                  <c:v>1.8</c:v>
                </c:pt>
                <c:pt idx="11">
                  <c:v>1.6</c:v>
                </c:pt>
                <c:pt idx="12">
                  <c:v>1.5</c:v>
                </c:pt>
                <c:pt idx="13">
                  <c:v>1.5</c:v>
                </c:pt>
                <c:pt idx="14">
                  <c:v>1.3</c:v>
                </c:pt>
                <c:pt idx="15">
                  <c:v>1.2</c:v>
                </c:pt>
                <c:pt idx="16">
                  <c:v>1.1000000000000001</c:v>
                </c:pt>
                <c:pt idx="17">
                  <c:v>0.9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6-4341-9564-6EC335121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794848"/>
        <c:axId val="1"/>
      </c:barChart>
      <c:catAx>
        <c:axId val="112479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4848"/>
        <c:crosses val="autoZero"/>
        <c:crossBetween val="between"/>
        <c:dispUnits>
          <c:builtInUnit val="hundre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6.3309430071241096E-2"/>
          <c:y val="0.8361868099820855"/>
          <c:w val="0.87062835895513058"/>
          <c:h val="0.11080581593967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 </a:t>
            </a:r>
            <a:r>
              <a:rPr lang="en-US" sz="800" b="1" baseline="0">
                <a:solidFill>
                  <a:sysClr val="windowText" lastClr="000000"/>
                </a:solidFill>
              </a:rPr>
              <a:t>octombrie </a:t>
            </a:r>
            <a:r>
              <a:rPr lang="ro-RO" sz="800" b="1" baseline="0">
                <a:solidFill>
                  <a:sysClr val="windowText" lastClr="000000"/>
                </a:solidFill>
              </a:rPr>
              <a:t> 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2778009306213773"/>
          <c:y val="2.712011327531426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14325176566044"/>
          <c:y val="0.24290855090482111"/>
          <c:w val="0.40272842943812359"/>
          <c:h val="0.56567466696873436"/>
        </c:manualLayout>
      </c:layout>
      <c:pieChart>
        <c:varyColors val="1"/>
        <c:ser>
          <c:idx val="0"/>
          <c:order val="0"/>
          <c:tx>
            <c:strRef>
              <c:f>'Figura 12'!$B$23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sx="1000" sy="1000" algn="ctr" rotWithShape="0">
                <a:schemeClr val="bg1"/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A7-4A1D-BB16-4F983C87FFDB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A7-4A1D-BB16-4F983C87FFDB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A7-4A1D-BB16-4F983C87FFDB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A7-4A1D-BB16-4F983C87FFDB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A7-4A1D-BB16-4F983C87FFDB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0A7-4A1D-BB16-4F983C87FFDB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0A7-4A1D-BB16-4F983C87FFDB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0A7-4A1D-BB16-4F983C87FFDB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sx="1000" sy="1000" algn="ctr" rotWithShape="0">
                  <a:schemeClr val="bg1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0A7-4A1D-BB16-4F983C87FFDB}"/>
              </c:ext>
            </c:extLst>
          </c:dPt>
          <c:dLbls>
            <c:dLbl>
              <c:idx val="0"/>
              <c:layout>
                <c:manualLayout>
                  <c:x val="-4.014186751246264E-2"/>
                  <c:y val="1.4490779113137174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8919311315593754"/>
                      <c:h val="0.1756461527835336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0A7-4A1D-BB16-4F983C87FFDB}"/>
                </c:ext>
              </c:extLst>
            </c:dLbl>
            <c:dLbl>
              <c:idx val="1"/>
              <c:layout>
                <c:manualLayout>
                  <c:x val="7.4208756692298707E-3"/>
                  <c:y val="2.1513330570520791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10A7-4A1D-BB16-4F983C87FFDB}"/>
                </c:ext>
              </c:extLst>
            </c:dLbl>
            <c:dLbl>
              <c:idx val="2"/>
              <c:layout>
                <c:manualLayout>
                  <c:x val="3.4736395655460987E-2"/>
                  <c:y val="0.10232836027075559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7-4A1D-BB16-4F983C87FFDB}"/>
                </c:ext>
              </c:extLst>
            </c:dLbl>
            <c:dLbl>
              <c:idx val="3"/>
              <c:layout>
                <c:manualLayout>
                  <c:x val="2.6562171531837209E-2"/>
                  <c:y val="9.4749965464843128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10A7-4A1D-BB16-4F983C87FFDB}"/>
                </c:ext>
              </c:extLst>
            </c:dLbl>
            <c:dLbl>
              <c:idx val="4"/>
              <c:layout>
                <c:manualLayout>
                  <c:x val="-1.4014149870610436E-2"/>
                  <c:y val="0.10886365826207281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10A7-4A1D-BB16-4F983C87FFDB}"/>
                </c:ext>
              </c:extLst>
            </c:dLbl>
            <c:dLbl>
              <c:idx val="5"/>
              <c:layout>
                <c:manualLayout>
                  <c:x val="-6.3269468365634629E-2"/>
                  <c:y val="0.11324008841000138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10A7-4A1D-BB16-4F983C87FFDB}"/>
                </c:ext>
              </c:extLst>
            </c:dLbl>
            <c:dLbl>
              <c:idx val="6"/>
              <c:layout>
                <c:manualLayout>
                  <c:x val="2.9855120568945247E-2"/>
                  <c:y val="2.6804116590689323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10A7-4A1D-BB16-4F983C87FFDB}"/>
                </c:ext>
              </c:extLst>
            </c:dLbl>
            <c:dLbl>
              <c:idx val="7"/>
              <c:layout>
                <c:manualLayout>
                  <c:x val="-4.9038952098200868E-3"/>
                  <c:y val="-1.3766404199475066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10A7-4A1D-BB16-4F983C87FFDB}"/>
                </c:ext>
              </c:extLst>
            </c:dLbl>
            <c:dLbl>
              <c:idx val="8"/>
              <c:layout>
                <c:manualLayout>
                  <c:x val="-1.875183634832531E-2"/>
                  <c:y val="3.398052217157066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10A7-4A1D-BB16-4F983C87FFDB}"/>
                </c:ext>
              </c:extLst>
            </c:dLbl>
            <c:numFmt formatCode="#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</c:v>
                </c:pt>
                <c:pt idx="5">
                  <c:v>Produse chimice 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12'!$B$24:$B$32</c:f>
              <c:numCache>
                <c:formatCode>0,0</c:formatCode>
                <c:ptCount val="9"/>
                <c:pt idx="0">
                  <c:v>12.1</c:v>
                </c:pt>
                <c:pt idx="1">
                  <c:v>1.9</c:v>
                </c:pt>
                <c:pt idx="2">
                  <c:v>2.7</c:v>
                </c:pt>
                <c:pt idx="3">
                  <c:v>10.9</c:v>
                </c:pt>
                <c:pt idx="4">
                  <c:v>0.2</c:v>
                </c:pt>
                <c:pt idx="5">
                  <c:v>15.6</c:v>
                </c:pt>
                <c:pt idx="6">
                  <c:v>20</c:v>
                </c:pt>
                <c:pt idx="7">
                  <c:v>25.8</c:v>
                </c:pt>
                <c:pt idx="8">
                  <c:v>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A7-4A1D-BB16-4F983C87F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</a:t>
            </a:r>
            <a:r>
              <a:rPr lang="en-US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octombrie</a:t>
            </a:r>
            <a:r>
              <a:rPr lang="ro-RO" sz="8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 2021</a:t>
            </a:r>
            <a:endParaRPr lang="en-US" sz="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165106574067623"/>
          <c:y val="2.48731699235270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848589722744837"/>
          <c:y val="0.2126978313757292"/>
          <c:w val="0.48730820151905796"/>
          <c:h val="0.54882902968374181"/>
        </c:manualLayout>
      </c:layout>
      <c:pieChart>
        <c:varyColors val="1"/>
        <c:ser>
          <c:idx val="0"/>
          <c:order val="0"/>
          <c:tx>
            <c:strRef>
              <c:f>'Figura 12'!$B$34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4B6-4450-98E1-58E7B6C5719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B6-4450-98E1-58E7B6C5719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4B6-4450-98E1-58E7B6C5719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B6-4450-98E1-58E7B6C5719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4B6-4450-98E1-58E7B6C5719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B6-4450-98E1-58E7B6C5719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4B6-4450-98E1-58E7B6C5719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B6-4450-98E1-58E7B6C57192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4B6-4450-98E1-58E7B6C57192}"/>
              </c:ext>
            </c:extLst>
          </c:dPt>
          <c:dLbls>
            <c:dLbl>
              <c:idx val="0"/>
              <c:layout>
                <c:manualLayout>
                  <c:x val="-8.7528859777483564E-2"/>
                  <c:y val="2.3430908345759095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36717781958671086"/>
                      <c:h val="0.154928192115520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4B6-4450-98E1-58E7B6C57192}"/>
                </c:ext>
              </c:extLst>
            </c:dLbl>
            <c:dLbl>
              <c:idx val="1"/>
              <c:layout>
                <c:manualLayout>
                  <c:x val="4.0059306745948646E-2"/>
                  <c:y val="7.3950174832797061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4523107177974432"/>
                      <c:h val="0.135481901971555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4B6-4450-98E1-58E7B6C57192}"/>
                </c:ext>
              </c:extLst>
            </c:dLbl>
            <c:dLbl>
              <c:idx val="2"/>
              <c:layout>
                <c:manualLayout>
                  <c:x val="7.5566240060700382E-2"/>
                  <c:y val="0.198287074580793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75040066894291"/>
                      <c:h val="0.216943695991489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4B6-4450-98E1-58E7B6C57192}"/>
                </c:ext>
              </c:extLst>
            </c:dLbl>
            <c:dLbl>
              <c:idx val="3"/>
              <c:layout>
                <c:manualLayout>
                  <c:x val="1.537237048908695E-2"/>
                  <c:y val="0.133883729650072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B6-4450-98E1-58E7B6C57192}"/>
                </c:ext>
              </c:extLst>
            </c:dLbl>
            <c:dLbl>
              <c:idx val="4"/>
              <c:layout>
                <c:manualLayout>
                  <c:x val="-3.3355166887324927E-2"/>
                  <c:y val="0.1348342392669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B6-4450-98E1-58E7B6C57192}"/>
                </c:ext>
              </c:extLst>
            </c:dLbl>
            <c:dLbl>
              <c:idx val="5"/>
              <c:layout>
                <c:manualLayout>
                  <c:x val="-0.13804860675601396"/>
                  <c:y val="9.5688246767379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B6-4450-98E1-58E7B6C57192}"/>
                </c:ext>
              </c:extLst>
            </c:dLbl>
            <c:dLbl>
              <c:idx val="6"/>
              <c:layout>
                <c:manualLayout>
                  <c:x val="1.2092537105428153E-2"/>
                  <c:y val="-3.01420567110704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00688298918381"/>
                      <c:h val="0.176212624584717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4B6-4450-98E1-58E7B6C57192}"/>
                </c:ext>
              </c:extLst>
            </c:dLbl>
            <c:dLbl>
              <c:idx val="7"/>
              <c:layout>
                <c:manualLayout>
                  <c:x val="1.966584897699503E-2"/>
                  <c:y val="9.24402150521131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62454029529494"/>
                      <c:h val="0.2169436959914894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4B6-4450-98E1-58E7B6C57192}"/>
                </c:ext>
              </c:extLst>
            </c:dLbl>
            <c:dLbl>
              <c:idx val="8"/>
              <c:layout>
                <c:manualLayout>
                  <c:x val="-8.5611687919541032E-2"/>
                  <c:y val="9.269015791630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B6-4450-98E1-58E7B6C57192}"/>
                </c:ext>
              </c:extLst>
            </c:dLbl>
            <c:numFmt formatCode="#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12'!$B$35:$B$43</c:f>
              <c:numCache>
                <c:formatCode>0,0</c:formatCode>
                <c:ptCount val="9"/>
                <c:pt idx="0">
                  <c:v>10.7</c:v>
                </c:pt>
                <c:pt idx="1">
                  <c:v>1.9</c:v>
                </c:pt>
                <c:pt idx="2">
                  <c:v>2.8</c:v>
                </c:pt>
                <c:pt idx="3">
                  <c:v>13.7</c:v>
                </c:pt>
                <c:pt idx="4">
                  <c:v>0.2</c:v>
                </c:pt>
                <c:pt idx="5">
                  <c:v>14.7</c:v>
                </c:pt>
                <c:pt idx="6">
                  <c:v>18.899999999999999</c:v>
                </c:pt>
                <c:pt idx="7">
                  <c:v>25.4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B6-4450-98E1-58E7B6C57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13'!$B$23:$B$28</c:f>
              <c:numCache>
                <c:formatCode>#\ ##0,0</c:formatCode>
                <c:ptCount val="6"/>
                <c:pt idx="0">
                  <c:v>-90.5</c:v>
                </c:pt>
                <c:pt idx="1">
                  <c:v>-127.3</c:v>
                </c:pt>
                <c:pt idx="2">
                  <c:v>-154</c:v>
                </c:pt>
                <c:pt idx="3">
                  <c:v>-138.30000000000001</c:v>
                </c:pt>
                <c:pt idx="4">
                  <c:v>-160.30000000000001</c:v>
                </c:pt>
                <c:pt idx="5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6-4E40-B700-4632407D4A2C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13'!$C$23:$C$28</c:f>
              <c:numCache>
                <c:formatCode>#\ ##0,0</c:formatCode>
                <c:ptCount val="6"/>
                <c:pt idx="0">
                  <c:v>-148.5</c:v>
                </c:pt>
                <c:pt idx="1">
                  <c:v>-156.1</c:v>
                </c:pt>
                <c:pt idx="2">
                  <c:v>-212.1</c:v>
                </c:pt>
                <c:pt idx="3">
                  <c:v>-217.9</c:v>
                </c:pt>
                <c:pt idx="4">
                  <c:v>-239.5</c:v>
                </c:pt>
                <c:pt idx="5">
                  <c:v>-294.39999999999998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6-4E40-B700-4632407D4A2C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13'!$D$23:$D$28</c:f>
              <c:numCache>
                <c:formatCode>#\ ##0,0</c:formatCode>
                <c:ptCount val="6"/>
                <c:pt idx="0">
                  <c:v>-205.5</c:v>
                </c:pt>
                <c:pt idx="1">
                  <c:v>-219.1</c:v>
                </c:pt>
                <c:pt idx="2">
                  <c:v>-282</c:v>
                </c:pt>
                <c:pt idx="3">
                  <c:v>-276.60000000000002</c:v>
                </c:pt>
                <c:pt idx="4">
                  <c:v>-290.3</c:v>
                </c:pt>
                <c:pt idx="5">
                  <c:v>-370.8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86-4E40-B700-4632407D4A2C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13'!$E$23:$E$28</c:f>
              <c:numCache>
                <c:formatCode>#\ ##0,0</c:formatCode>
                <c:ptCount val="6"/>
                <c:pt idx="0">
                  <c:v>-176.4</c:v>
                </c:pt>
                <c:pt idx="1">
                  <c:v>-207.3</c:v>
                </c:pt>
                <c:pt idx="2">
                  <c:v>-244.9</c:v>
                </c:pt>
                <c:pt idx="3">
                  <c:v>-300</c:v>
                </c:pt>
                <c:pt idx="4">
                  <c:v>-135.80000000000001</c:v>
                </c:pt>
                <c:pt idx="5">
                  <c:v>-344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6-4E40-B700-4632407D4A2C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13'!$F$23:$F$28</c:f>
              <c:numCache>
                <c:formatCode>#\ ##0,0</c:formatCode>
                <c:ptCount val="6"/>
                <c:pt idx="0">
                  <c:v>-174.7</c:v>
                </c:pt>
                <c:pt idx="1">
                  <c:v>-225.7</c:v>
                </c:pt>
                <c:pt idx="2">
                  <c:v>-282.60000000000002</c:v>
                </c:pt>
                <c:pt idx="3">
                  <c:v>-271.10000000000002</c:v>
                </c:pt>
                <c:pt idx="4">
                  <c:v>-173.7</c:v>
                </c:pt>
                <c:pt idx="5">
                  <c:v>-361.7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86-4E40-B700-4632407D4A2C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13'!$G$23:$G$28</c:f>
              <c:numCache>
                <c:formatCode>#\ ##0,0</c:formatCode>
                <c:ptCount val="6"/>
                <c:pt idx="0">
                  <c:v>-167.2</c:v>
                </c:pt>
                <c:pt idx="1">
                  <c:v>-217.7</c:v>
                </c:pt>
                <c:pt idx="2">
                  <c:v>-244.6</c:v>
                </c:pt>
                <c:pt idx="3">
                  <c:v>-243.2</c:v>
                </c:pt>
                <c:pt idx="4">
                  <c:v>-223.9</c:v>
                </c:pt>
                <c:pt idx="5">
                  <c:v>-362.8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86-4E40-B700-4632407D4A2C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13'!$H$23:$H$28</c:f>
              <c:numCache>
                <c:formatCode>#\ ##0,0</c:formatCode>
                <c:ptCount val="6"/>
                <c:pt idx="0">
                  <c:v>-148.5</c:v>
                </c:pt>
                <c:pt idx="1">
                  <c:v>-205.3</c:v>
                </c:pt>
                <c:pt idx="2">
                  <c:v>-269.2</c:v>
                </c:pt>
                <c:pt idx="3">
                  <c:v>-278.89999999999998</c:v>
                </c:pt>
                <c:pt idx="4">
                  <c:v>-305.5</c:v>
                </c:pt>
                <c:pt idx="5">
                  <c:v>-321.3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86-4E40-B700-4632407D4A2C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13'!$I$23:$I$28</c:f>
              <c:numCache>
                <c:formatCode>#\ ##0,0</c:formatCode>
                <c:ptCount val="6"/>
                <c:pt idx="0">
                  <c:v>-183.1</c:v>
                </c:pt>
                <c:pt idx="1">
                  <c:v>-221.8</c:v>
                </c:pt>
                <c:pt idx="2">
                  <c:v>-262.10000000000002</c:v>
                </c:pt>
                <c:pt idx="3">
                  <c:v>-258.5</c:v>
                </c:pt>
                <c:pt idx="4">
                  <c:v>-269.7</c:v>
                </c:pt>
                <c:pt idx="5">
                  <c:v>-338.7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986-4E40-B700-4632407D4A2C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13'!$J$23:$J$28</c:f>
              <c:numCache>
                <c:formatCode>#\ ##0,0</c:formatCode>
                <c:ptCount val="6"/>
                <c:pt idx="0">
                  <c:v>-168</c:v>
                </c:pt>
                <c:pt idx="1">
                  <c:v>-206.9</c:v>
                </c:pt>
                <c:pt idx="2">
                  <c:v>-266.7</c:v>
                </c:pt>
                <c:pt idx="3">
                  <c:v>-262.89999999999998</c:v>
                </c:pt>
                <c:pt idx="4">
                  <c:v>-296</c:v>
                </c:pt>
                <c:pt idx="5">
                  <c:v>-374.8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86-4E40-B700-4632407D4A2C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13'!$K$23:$K$28</c:f>
              <c:numCache>
                <c:formatCode>#\ ##0,0</c:formatCode>
                <c:ptCount val="6"/>
                <c:pt idx="0">
                  <c:v>-179.4</c:v>
                </c:pt>
                <c:pt idx="1">
                  <c:v>-197.7</c:v>
                </c:pt>
                <c:pt idx="2">
                  <c:v>-281.60000000000002</c:v>
                </c:pt>
                <c:pt idx="3">
                  <c:v>-257</c:v>
                </c:pt>
                <c:pt idx="4">
                  <c:v>-244.2</c:v>
                </c:pt>
                <c:pt idx="5">
                  <c:v>-293.89999999999998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986-4E40-B700-4632407D4A2C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13'!$L$23:$L$28</c:f>
              <c:numCache>
                <c:formatCode>#\ ##0,0</c:formatCode>
                <c:ptCount val="6"/>
                <c:pt idx="0">
                  <c:v>-135.9</c:v>
                </c:pt>
                <c:pt idx="1">
                  <c:v>-183.2</c:v>
                </c:pt>
                <c:pt idx="2">
                  <c:v>-253.70000000000005</c:v>
                </c:pt>
                <c:pt idx="3">
                  <c:v>-237.5</c:v>
                </c:pt>
                <c:pt idx="4">
                  <c:v>-260.89999999999998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86-4E40-B700-4632407D4A2C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13'!$M$23:$M$28</c:f>
              <c:numCache>
                <c:formatCode>#\ ##0,0</c:formatCode>
                <c:ptCount val="6"/>
                <c:pt idx="0">
                  <c:v>-197.9</c:v>
                </c:pt>
                <c:pt idx="1">
                  <c:v>-238.3</c:v>
                </c:pt>
                <c:pt idx="2">
                  <c:v>-300.49999999999994</c:v>
                </c:pt>
                <c:pt idx="3">
                  <c:v>-321.39999999999998</c:v>
                </c:pt>
                <c:pt idx="4">
                  <c:v>-349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986-4E40-B700-4632407D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4791248"/>
        <c:axId val="1"/>
      </c:barChart>
      <c:catAx>
        <c:axId val="112479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4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1248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3095231369"/>
          <c:w val="1"/>
          <c:h val="7.3858832162108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6865534091196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338983050847456E-2"/>
                  <c:y val="1.2861736334405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9-47A7-8B2B-487C18D52830}"/>
                </c:ext>
              </c:extLst>
            </c:dLbl>
            <c:dLbl>
              <c:idx val="1"/>
              <c:layout>
                <c:manualLayout>
                  <c:x val="-1.5819209039548063E-2"/>
                  <c:y val="1.2861736334405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9-47A7-8B2B-487C18D52830}"/>
                </c:ext>
              </c:extLst>
            </c:dLbl>
            <c:dLbl>
              <c:idx val="2"/>
              <c:layout>
                <c:manualLayout>
                  <c:x val="-2.0338983050847456E-2"/>
                  <c:y val="1.2861736334405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9-47A7-8B2B-487C18D52830}"/>
                </c:ext>
              </c:extLst>
            </c:dLbl>
            <c:dLbl>
              <c:idx val="3"/>
              <c:layout>
                <c:manualLayout>
                  <c:x val="-1.8079096045197824E-2"/>
                  <c:y val="8.5744908896034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9-47A7-8B2B-487C18D52830}"/>
                </c:ext>
              </c:extLst>
            </c:dLbl>
            <c:dLbl>
              <c:idx val="4"/>
              <c:layout>
                <c:manualLayout>
                  <c:x val="-1.58192090395480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9-47A7-8B2B-487C18D52830}"/>
                </c:ext>
              </c:extLst>
            </c:dLbl>
            <c:dLbl>
              <c:idx val="5"/>
              <c:layout>
                <c:manualLayout>
                  <c:x val="-1.8079096045197907E-2"/>
                  <c:y val="4.2872454448017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69-47A7-8B2B-487C18D52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14'!$B$25:$B$30</c:f>
              <c:numCache>
                <c:formatCode>#\ ##0,0</c:formatCode>
                <c:ptCount val="6"/>
                <c:pt idx="0">
                  <c:v>1633.4</c:v>
                </c:pt>
                <c:pt idx="1">
                  <c:v>1919.8</c:v>
                </c:pt>
                <c:pt idx="2">
                  <c:v>2218.5</c:v>
                </c:pt>
                <c:pt idx="3">
                  <c:v>2294.3000000000002</c:v>
                </c:pt>
                <c:pt idx="4">
                  <c:v>1986.8</c:v>
                </c:pt>
                <c:pt idx="5">
                  <c:v>2455.6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69-47A7-8B2B-487C18D52830}"/>
            </c:ext>
          </c:extLst>
        </c:ser>
        <c:ser>
          <c:idx val="1"/>
          <c:order val="1"/>
          <c:tx>
            <c:strRef>
              <c:f>'Figura 14'!$C$24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7.1905333867164703E-3"/>
                  <c:y val="8.0644099551864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69-47A7-8B2B-487C18D52830}"/>
                </c:ext>
              </c:extLst>
            </c:dLbl>
            <c:dLbl>
              <c:idx val="1"/>
              <c:layout>
                <c:manualLayout>
                  <c:x val="2.6707593754170559E-3"/>
                  <c:y val="-1.53024280325091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69-47A7-8B2B-487C18D52830}"/>
                </c:ext>
              </c:extLst>
            </c:dLbl>
            <c:dLbl>
              <c:idx val="2"/>
              <c:layout>
                <c:manualLayout>
                  <c:x val="6.7796610169491523E-3"/>
                  <c:y val="7.5543290207694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69-47A7-8B2B-487C18D52830}"/>
                </c:ext>
              </c:extLst>
            </c:dLbl>
            <c:dLbl>
              <c:idx val="3"/>
              <c:layout>
                <c:manualLayout>
                  <c:x val="4.5197740112993519E-3"/>
                  <c:y val="4.2872454448017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69-47A7-8B2B-487C18D52830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69-47A7-8B2B-487C18D52830}"/>
                </c:ext>
              </c:extLst>
            </c:dLbl>
            <c:dLbl>
              <c:idx val="5"/>
              <c:layout>
                <c:manualLayout>
                  <c:x val="2.2598870056497176E-3"/>
                  <c:y val="1.28617363344051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69-47A7-8B2B-487C18D52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14'!$C$25:$C$30</c:f>
              <c:numCache>
                <c:formatCode>#\ ##0,0</c:formatCode>
                <c:ptCount val="6"/>
                <c:pt idx="0">
                  <c:v>3275.4</c:v>
                </c:pt>
                <c:pt idx="1">
                  <c:v>3904.7</c:v>
                </c:pt>
                <c:pt idx="2">
                  <c:v>4718.2</c:v>
                </c:pt>
                <c:pt idx="3">
                  <c:v>4798.7</c:v>
                </c:pt>
                <c:pt idx="4">
                  <c:v>4325.8</c:v>
                </c:pt>
                <c:pt idx="5">
                  <c:v>5718.9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769-47A7-8B2B-487C18D5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124794448"/>
        <c:axId val="1"/>
      </c:barChart>
      <c:lineChart>
        <c:grouping val="standard"/>
        <c:varyColors val="0"/>
        <c:ser>
          <c:idx val="2"/>
          <c:order val="2"/>
          <c:tx>
            <c:strRef>
              <c:f>'Figura 14'!$D$24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739668134703522E-2"/>
                  <c:y val="-3.37487235317449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69-47A7-8B2B-487C18D52830}"/>
                </c:ext>
              </c:extLst>
            </c:dLbl>
            <c:dLbl>
              <c:idx val="1"/>
              <c:layout>
                <c:manualLayout>
                  <c:x val="-5.5985586547444281E-2"/>
                  <c:y val="4.6017672228270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69-47A7-8B2B-487C18D52830}"/>
                </c:ext>
              </c:extLst>
            </c:dLbl>
            <c:dLbl>
              <c:idx val="2"/>
              <c:layout>
                <c:manualLayout>
                  <c:x val="-4.6674852084167447E-2"/>
                  <c:y val="-4.2066654851423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69-47A7-8B2B-487C18D52830}"/>
                </c:ext>
              </c:extLst>
            </c:dLbl>
            <c:dLbl>
              <c:idx val="3"/>
              <c:layout>
                <c:manualLayout>
                  <c:x val="-4.6930379465278706E-2"/>
                  <c:y val="3.8082554793191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69-47A7-8B2B-487C18D52830}"/>
                </c:ext>
              </c:extLst>
            </c:dLbl>
            <c:dLbl>
              <c:idx val="4"/>
              <c:layout>
                <c:manualLayout>
                  <c:x val="-4.5197740112994433E-2"/>
                  <c:y val="-3.8585209003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69-47A7-8B2B-487C18D52830}"/>
                </c:ext>
              </c:extLst>
            </c:dLbl>
            <c:dLbl>
              <c:idx val="5"/>
              <c:layout>
                <c:manualLayout>
                  <c:x val="-1.1299435028248588E-2"/>
                  <c:y val="-3.4297963558413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69-47A7-8B2B-487C18D528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14'!$A$25:$A$30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14'!$D$25:$D$30</c:f>
              <c:numCache>
                <c:formatCode>#\ ##0,0</c:formatCode>
                <c:ptCount val="6"/>
                <c:pt idx="0">
                  <c:v>-1642</c:v>
                </c:pt>
                <c:pt idx="1">
                  <c:v>-1984.9</c:v>
                </c:pt>
                <c:pt idx="2">
                  <c:v>-2499.6999999999998</c:v>
                </c:pt>
                <c:pt idx="3">
                  <c:v>-2504.4</c:v>
                </c:pt>
                <c:pt idx="4">
                  <c:v>-2339</c:v>
                </c:pt>
                <c:pt idx="5">
                  <c:v>-3263.3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D769-47A7-8B2B-487C18D52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94448"/>
        <c:axId val="1"/>
      </c:lineChart>
      <c:catAx>
        <c:axId val="112479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#\ ##0,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6724427456859489E-2"/>
          <c:y val="0.92765226776559473"/>
          <c:w val="0.88342278827496468"/>
          <c:h val="6.8060604573961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90856029681844E-2"/>
          <c:y val="6.3997266613862624E-2"/>
          <c:w val="0.93825448164588487"/>
          <c:h val="0.66264704863572366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519481181357186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1E-4E7B-8E98-FD0F21EC1B05}"/>
                </c:ext>
              </c:extLst>
            </c:dLbl>
            <c:dLbl>
              <c:idx val="1"/>
              <c:layout>
                <c:manualLayout>
                  <c:x val="-2.535140975691532E-2"/>
                  <c:y val="4.1378056806490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1E-4E7B-8E98-FD0F21EC1B05}"/>
                </c:ext>
              </c:extLst>
            </c:dLbl>
            <c:dLbl>
              <c:idx val="2"/>
              <c:layout>
                <c:manualLayout>
                  <c:x val="-3.363331511581618E-2"/>
                  <c:y val="-2.4571614078911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1E-4E7B-8E98-FD0F21EC1B05}"/>
                </c:ext>
              </c:extLst>
            </c:dLbl>
            <c:dLbl>
              <c:idx val="3"/>
              <c:layout>
                <c:manualLayout>
                  <c:x val="-2.9820095303621029E-2"/>
                  <c:y val="3.1395631805422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1E-4E7B-8E98-FD0F21EC1B05}"/>
                </c:ext>
              </c:extLst>
            </c:dLbl>
            <c:dLbl>
              <c:idx val="4"/>
              <c:layout>
                <c:manualLayout>
                  <c:x val="-2.9924035363649504E-2"/>
                  <c:y val="-2.839717478071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1E-4E7B-8E98-FD0F21EC1B05}"/>
                </c:ext>
              </c:extLst>
            </c:dLbl>
            <c:dLbl>
              <c:idx val="5"/>
              <c:layout>
                <c:manualLayout>
                  <c:x val="-2.4965671279254722E-2"/>
                  <c:y val="-3.2121695731571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1E-4E7B-8E98-FD0F21EC1B05}"/>
                </c:ext>
              </c:extLst>
            </c:dLbl>
            <c:dLbl>
              <c:idx val="6"/>
              <c:layout>
                <c:manualLayout>
                  <c:x val="-3.48844716540672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1E-4E7B-8E98-FD0F21EC1B05}"/>
                </c:ext>
              </c:extLst>
            </c:dLbl>
            <c:dLbl>
              <c:idx val="7"/>
              <c:layout>
                <c:manualLayout>
                  <c:x val="-2.4678663239074552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1E-4E7B-8E98-FD0F21EC1B05}"/>
                </c:ext>
              </c:extLst>
            </c:dLbl>
            <c:dLbl>
              <c:idx val="8"/>
              <c:layout>
                <c:manualLayout>
                  <c:x val="-3.22065081670617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1E-4E7B-8E98-FD0F21EC1B05}"/>
                </c:ext>
              </c:extLst>
            </c:dLbl>
            <c:dLbl>
              <c:idx val="9"/>
              <c:layout>
                <c:manualLayout>
                  <c:x val="-1.6782356088984023E-2"/>
                  <c:y val="-2.0847306616653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1E-4E7B-8E98-FD0F21EC1B05}"/>
                </c:ext>
              </c:extLst>
            </c:dLbl>
            <c:dLbl>
              <c:idx val="10"/>
              <c:layout>
                <c:manualLayout>
                  <c:x val="-2.4678663239074614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11E-4E7B-8E98-FD0F21EC1B05}"/>
                </c:ext>
              </c:extLst>
            </c:dLbl>
            <c:dLbl>
              <c:idx val="11"/>
              <c:layout>
                <c:manualLayout>
                  <c:x val="-2.9820051413881749E-2"/>
                  <c:y val="3.1294291325593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1E-4E7B-8E98-FD0F21EC1B05}"/>
                </c:ext>
              </c:extLst>
            </c:dLbl>
            <c:dLbl>
              <c:idx val="12"/>
              <c:layout>
                <c:manualLayout>
                  <c:x val="-4.077560968545884E-2"/>
                  <c:y val="-2.849850835943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11E-4E7B-8E98-FD0F21EC1B05}"/>
                </c:ext>
              </c:extLst>
            </c:dLbl>
            <c:dLbl>
              <c:idx val="13"/>
              <c:layout>
                <c:manualLayout>
                  <c:x val="-3.1755727136049801E-2"/>
                  <c:y val="-2.7527094737220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1E-4E7B-8E98-FD0F21EC1B05}"/>
                </c:ext>
              </c:extLst>
            </c:dLbl>
            <c:dLbl>
              <c:idx val="14"/>
              <c:layout>
                <c:manualLayout>
                  <c:x val="-1.4682873378691742E-2"/>
                  <c:y val="-2.8295952215008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11E-4E7B-8E98-FD0F21EC1B05}"/>
                </c:ext>
              </c:extLst>
            </c:dLbl>
            <c:dLbl>
              <c:idx val="15"/>
              <c:layout>
                <c:manualLayout>
                  <c:x val="-2.4678663239074552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1E-4E7B-8E98-FD0F21EC1B05}"/>
                </c:ext>
              </c:extLst>
            </c:dLbl>
            <c:dLbl>
              <c:idx val="16"/>
              <c:layout>
                <c:manualLayout>
                  <c:x val="-4.931759108052014E-2"/>
                  <c:y val="-1.7527668170812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11E-4E7B-8E98-FD0F21EC1B05}"/>
                </c:ext>
              </c:extLst>
            </c:dLbl>
            <c:dLbl>
              <c:idx val="17"/>
              <c:layout>
                <c:manualLayout>
                  <c:x val="-3.4018498665006183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1E-4E7B-8E98-FD0F21EC1B05}"/>
                </c:ext>
              </c:extLst>
            </c:dLbl>
            <c:dLbl>
              <c:idx val="18"/>
              <c:layout>
                <c:manualLayout>
                  <c:x val="-1.8209170835765551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11E-4E7B-8E98-FD0F21EC1B05}"/>
                </c:ext>
              </c:extLst>
            </c:dLbl>
            <c:dLbl>
              <c:idx val="19"/>
              <c:layout>
                <c:manualLayout>
                  <c:x val="-2.9820051413881749E-2"/>
                  <c:y val="3.1294291325593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1E-4E7B-8E98-FD0F21EC1B05}"/>
                </c:ext>
              </c:extLst>
            </c:dLbl>
            <c:dLbl>
              <c:idx val="20"/>
              <c:layout>
                <c:manualLayout>
                  <c:x val="-3.1919519057547113E-2"/>
                  <c:y val="-3.2020401466179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11E-4E7B-8E98-FD0F21EC1B05}"/>
                </c:ext>
              </c:extLst>
            </c:dLbl>
            <c:dLbl>
              <c:idx val="21"/>
              <c:layout>
                <c:manualLayout>
                  <c:x val="-2.1636742707932716E-2"/>
                  <c:y val="-2.8296007772545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1E-4E7B-8E98-FD0F21EC1B05}"/>
                </c:ext>
              </c:extLst>
            </c:dLbl>
            <c:dLbl>
              <c:idx val="22"/>
              <c:layout>
                <c:manualLayout>
                  <c:x val="-4.7391620663622597E-2"/>
                  <c:y val="1.397922686887285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11E-4E7B-8E98-FD0F21EC1B05}"/>
                </c:ext>
              </c:extLst>
            </c:dLbl>
            <c:dLbl>
              <c:idx val="23"/>
              <c:layout>
                <c:manualLayout>
                  <c:x val="-2.9820051413881873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1E-4E7B-8E98-FD0F21EC1B05}"/>
                </c:ext>
              </c:extLst>
            </c:dLbl>
            <c:dLbl>
              <c:idx val="24"/>
              <c:layout>
                <c:manualLayout>
                  <c:x val="-2.6777649002737016E-2"/>
                  <c:y val="-3.2020417659358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11E-4E7B-8E98-FD0F21EC1B05}"/>
                </c:ext>
              </c:extLst>
            </c:dLbl>
            <c:dLbl>
              <c:idx val="25"/>
              <c:layout>
                <c:manualLayout>
                  <c:x val="-5.0997029784991307E-2"/>
                  <c:y val="-1.028129342653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11E-4E7B-8E98-FD0F21EC1B05}"/>
                </c:ext>
              </c:extLst>
            </c:dLbl>
            <c:dLbl>
              <c:idx val="26"/>
              <c:layout>
                <c:manualLayout>
                  <c:x val="-1.1353966358318321E-2"/>
                  <c:y val="1.49914177652406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11E-4E7B-8E98-FD0F21EC1B05}"/>
                </c:ext>
              </c:extLst>
            </c:dLbl>
            <c:dLbl>
              <c:idx val="27"/>
              <c:layout>
                <c:manualLayout>
                  <c:x val="-2.6392477639324209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11E-4E7B-8E98-FD0F21EC1B05}"/>
                </c:ext>
              </c:extLst>
            </c:dLbl>
            <c:dLbl>
              <c:idx val="28"/>
              <c:layout>
                <c:manualLayout>
                  <c:x val="-3.9467805524443011E-2"/>
                  <c:y val="-2.3256012993263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11E-4E7B-8E98-FD0F21EC1B05}"/>
                </c:ext>
              </c:extLst>
            </c:dLbl>
            <c:dLbl>
              <c:idx val="29"/>
              <c:layout>
                <c:manualLayout>
                  <c:x val="-7.048182303171076E-3"/>
                  <c:y val="-4.836241915941482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11E-4E7B-8E98-FD0F21EC1B05}"/>
                </c:ext>
              </c:extLst>
            </c:dLbl>
            <c:dLbl>
              <c:idx val="30"/>
              <c:layout>
                <c:manualLayout>
                  <c:x val="-3.5302427271094415E-2"/>
                  <c:y val="2.2934776065623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11E-4E7B-8E98-FD0F21EC1B05}"/>
                </c:ext>
              </c:extLst>
            </c:dLbl>
            <c:dLbl>
              <c:idx val="31"/>
              <c:layout>
                <c:manualLayout>
                  <c:x val="-1.6581449169753525E-2"/>
                  <c:y val="2.6891182559858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11E-4E7B-8E98-FD0F21EC1B05}"/>
                </c:ext>
              </c:extLst>
            </c:dLbl>
            <c:dLbl>
              <c:idx val="32"/>
              <c:layout>
                <c:manualLayout>
                  <c:x val="-8.834834181060589E-4"/>
                  <c:y val="-1.3034345248674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11E-4E7B-8E98-FD0F21EC1B05}"/>
                </c:ext>
              </c:extLst>
            </c:dLbl>
            <c:dLbl>
              <c:idx val="33"/>
              <c:layout>
                <c:manualLayout>
                  <c:x val="0"/>
                  <c:y val="3.0443903216962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11E-4E7B-8E98-FD0F21EC1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2'!$B$18:$AI$19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2'!$B$20:$AI$20</c:f>
              <c:numCache>
                <c:formatCode>#\ ##0,0</c:formatCode>
                <c:ptCount val="34"/>
                <c:pt idx="0">
                  <c:v>107.04955714362214</c:v>
                </c:pt>
                <c:pt idx="1">
                  <c:v>103.05469693630643</c:v>
                </c:pt>
                <c:pt idx="2">
                  <c:v>106.5540849399146</c:v>
                </c:pt>
                <c:pt idx="3">
                  <c:v>83.804058120513616</c:v>
                </c:pt>
                <c:pt idx="4">
                  <c:v>97.663587687631406</c:v>
                </c:pt>
                <c:pt idx="5">
                  <c:v>96.047232355670943</c:v>
                </c:pt>
                <c:pt idx="6">
                  <c:v>108.87893967295254</c:v>
                </c:pt>
                <c:pt idx="7">
                  <c:v>93.476142278451405</c:v>
                </c:pt>
                <c:pt idx="8">
                  <c:v>116.03027535062083</c:v>
                </c:pt>
                <c:pt idx="9">
                  <c:v>112.37403253245004</c:v>
                </c:pt>
                <c:pt idx="10">
                  <c:v>99.332915825323369</c:v>
                </c:pt>
                <c:pt idx="11">
                  <c:v>81.894486392152885</c:v>
                </c:pt>
                <c:pt idx="12">
                  <c:v>100.54069338788538</c:v>
                </c:pt>
                <c:pt idx="13">
                  <c:v>111.77933359663091</c:v>
                </c:pt>
                <c:pt idx="14">
                  <c:v>85.694935103741471</c:v>
                </c:pt>
                <c:pt idx="15">
                  <c:v>71.283537880135214</c:v>
                </c:pt>
                <c:pt idx="16">
                  <c:v>103.90424682350312</c:v>
                </c:pt>
                <c:pt idx="17">
                  <c:v>121.75061963317823</c:v>
                </c:pt>
                <c:pt idx="18">
                  <c:v>100.8184202333199</c:v>
                </c:pt>
                <c:pt idx="19">
                  <c:v>78.376764810035453</c:v>
                </c:pt>
                <c:pt idx="20">
                  <c:v>129.49769232961904</c:v>
                </c:pt>
                <c:pt idx="21">
                  <c:v>117.47585360993436</c:v>
                </c:pt>
                <c:pt idx="22">
                  <c:v>105.08585699580438</c:v>
                </c:pt>
                <c:pt idx="23">
                  <c:v>83.287463510424814</c:v>
                </c:pt>
                <c:pt idx="24">
                  <c:v>90.924906043100663</c:v>
                </c:pt>
                <c:pt idx="25">
                  <c:v>114.41147354263464</c:v>
                </c:pt>
                <c:pt idx="26">
                  <c:v>114.20579997969134</c:v>
                </c:pt>
                <c:pt idx="27">
                  <c:v>84.167356355788357</c:v>
                </c:pt>
                <c:pt idx="28">
                  <c:v>92.421884276527052</c:v>
                </c:pt>
                <c:pt idx="29" formatCode="0,0">
                  <c:v>112.45124175218632</c:v>
                </c:pt>
                <c:pt idx="30" formatCode="0,0">
                  <c:v>106.13290668113962</c:v>
                </c:pt>
                <c:pt idx="31" formatCode="0,0">
                  <c:v>98.153444711323928</c:v>
                </c:pt>
                <c:pt idx="32" formatCode="0,0">
                  <c:v>124.81061560262756</c:v>
                </c:pt>
                <c:pt idx="33" formatCode="0,0">
                  <c:v>119.45491359908731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11E-4E7B-8E98-FD0F21EC1B05}"/>
            </c:ext>
          </c:extLst>
        </c:ser>
        <c:ser>
          <c:idx val="1"/>
          <c:order val="1"/>
          <c:tx>
            <c:strRef>
              <c:f>'Figura 2'!$A$21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160767525418544E-2"/>
                  <c:y val="2.3845422844510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11E-4E7B-8E98-FD0F21EC1B05}"/>
                </c:ext>
              </c:extLst>
            </c:dLbl>
            <c:dLbl>
              <c:idx val="1"/>
              <c:layout>
                <c:manualLayout>
                  <c:x val="-3.0137549762940519E-2"/>
                  <c:y val="-4.0220701062617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11E-4E7B-8E98-FD0F21EC1B05}"/>
                </c:ext>
              </c:extLst>
            </c:dLbl>
            <c:dLbl>
              <c:idx val="2"/>
              <c:layout>
                <c:manualLayout>
                  <c:x val="-3.1919519057547113E-2"/>
                  <c:y val="2.0121110244692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11E-4E7B-8E98-FD0F21EC1B05}"/>
                </c:ext>
              </c:extLst>
            </c:dLbl>
            <c:dLbl>
              <c:idx val="3"/>
              <c:layout>
                <c:manualLayout>
                  <c:x val="-1.5962933777131334E-2"/>
                  <c:y val="-2.4774054948151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11E-4E7B-8E98-FD0F21EC1B05}"/>
                </c:ext>
              </c:extLst>
            </c:dLbl>
            <c:dLbl>
              <c:idx val="4"/>
              <c:layout>
                <c:manualLayout>
                  <c:x val="-3.2057324716128252E-2"/>
                  <c:y val="2.0323513544586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11E-4E7B-8E98-FD0F21EC1B05}"/>
                </c:ext>
              </c:extLst>
            </c:dLbl>
            <c:dLbl>
              <c:idx val="5"/>
              <c:layout>
                <c:manualLayout>
                  <c:x val="-2.7723466987394991E-2"/>
                  <c:y val="4.4697285945430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11E-4E7B-8E98-FD0F21EC1B05}"/>
                </c:ext>
              </c:extLst>
            </c:dLbl>
            <c:dLbl>
              <c:idx val="6"/>
              <c:layout>
                <c:manualLayout>
                  <c:x val="-2.9169013541551134E-2"/>
                  <c:y val="2.75698882888598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11E-4E7B-8E98-FD0F21EC1B05}"/>
                </c:ext>
              </c:extLst>
            </c:dLbl>
            <c:dLbl>
              <c:idx val="7"/>
              <c:layout>
                <c:manualLayout>
                  <c:x val="-9.2544987146529565E-3"/>
                  <c:y val="-1.712282669164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11E-4E7B-8E98-FD0F21EC1B05}"/>
                </c:ext>
              </c:extLst>
            </c:dLbl>
            <c:dLbl>
              <c:idx val="8"/>
              <c:layout>
                <c:manualLayout>
                  <c:x val="-5.0021565666193951E-2"/>
                  <c:y val="5.4259370575325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11E-4E7B-8E98-FD0F21EC1B05}"/>
                </c:ext>
              </c:extLst>
            </c:dLbl>
            <c:dLbl>
              <c:idx val="9"/>
              <c:layout>
                <c:manualLayout>
                  <c:x val="-3.8774645942479806E-2"/>
                  <c:y val="1.024015220959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11E-4E7B-8E98-FD0F21EC1B05}"/>
                </c:ext>
              </c:extLst>
            </c:dLbl>
            <c:dLbl>
              <c:idx val="10"/>
              <c:layout>
                <c:manualLayout>
                  <c:x val="-3.66752356469580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11E-4E7B-8E98-FD0F21EC1B05}"/>
                </c:ext>
              </c:extLst>
            </c:dLbl>
            <c:dLbl>
              <c:idx val="11"/>
              <c:layout>
                <c:manualLayout>
                  <c:x val="-2.8363063390110309E-2"/>
                  <c:y val="3.4917541105345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11E-4E7B-8E98-FD0F21EC1B05}"/>
                </c:ext>
              </c:extLst>
            </c:dLbl>
            <c:dLbl>
              <c:idx val="12"/>
              <c:layout>
                <c:manualLayout>
                  <c:x val="-2.8106255355612682E-2"/>
                  <c:y val="3.1294291325593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11E-4E7B-8E98-FD0F21EC1B05}"/>
                </c:ext>
              </c:extLst>
            </c:dLbl>
            <c:dLbl>
              <c:idx val="13"/>
              <c:layout>
                <c:manualLayout>
                  <c:x val="-1.7438809246436312E-2"/>
                  <c:y val="-2.3863110845854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11E-4E7B-8E98-FD0F21EC1B05}"/>
                </c:ext>
              </c:extLst>
            </c:dLbl>
            <c:dLbl>
              <c:idx val="14"/>
              <c:layout>
                <c:manualLayout>
                  <c:x val="-4.1816615242648299E-2"/>
                  <c:y val="2.4047978988936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11E-4E7B-8E98-FD0F21EC1B05}"/>
                </c:ext>
              </c:extLst>
            </c:dLbl>
            <c:dLbl>
              <c:idx val="15"/>
              <c:layout>
                <c:manualLayout>
                  <c:x val="-2.8106255355612682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11E-4E7B-8E98-FD0F21EC1B05}"/>
                </c:ext>
              </c:extLst>
            </c:dLbl>
            <c:dLbl>
              <c:idx val="16"/>
              <c:layout>
                <c:manualLayout>
                  <c:x val="-1.6109682712391847E-2"/>
                  <c:y val="2.7367617434777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11E-4E7B-8E98-FD0F21EC1B05}"/>
                </c:ext>
              </c:extLst>
            </c:dLbl>
            <c:dLbl>
              <c:idx val="17"/>
              <c:layout>
                <c:manualLayout>
                  <c:x val="-2.84913945704427E-2"/>
                  <c:y val="-2.115085554294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11E-4E7B-8E98-FD0F21EC1B05}"/>
                </c:ext>
              </c:extLst>
            </c:dLbl>
            <c:dLbl>
              <c:idx val="18"/>
              <c:layout>
                <c:manualLayout>
                  <c:x val="-3.1405436148746323E-2"/>
                  <c:y val="2.7772444433286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11E-4E7B-8E98-FD0F21EC1B05}"/>
                </c:ext>
              </c:extLst>
            </c:dLbl>
            <c:dLbl>
              <c:idx val="19"/>
              <c:layout>
                <c:manualLayout>
                  <c:x val="-2.8106255355612682E-2"/>
                  <c:y val="-3.9469188853446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11E-4E7B-8E98-FD0F21EC1B05}"/>
                </c:ext>
              </c:extLst>
            </c:dLbl>
            <c:dLbl>
              <c:idx val="20"/>
              <c:layout>
                <c:manualLayout>
                  <c:x val="-1.7823479005998413E-2"/>
                  <c:y val="2.756989763196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11E-4E7B-8E98-FD0F21EC1B05}"/>
                </c:ext>
              </c:extLst>
            </c:dLbl>
            <c:dLbl>
              <c:idx val="21"/>
              <c:layout>
                <c:manualLayout>
                  <c:x val="-3.1174309989490764E-2"/>
                  <c:y val="-2.829595221500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11E-4E7B-8E98-FD0F21EC1B05}"/>
                </c:ext>
              </c:extLst>
            </c:dLbl>
            <c:dLbl>
              <c:idx val="22"/>
              <c:layout>
                <c:manualLayout>
                  <c:x val="-2.6392459297343615E-2"/>
                  <c:y val="2.7569897631960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11E-4E7B-8E98-FD0F21EC1B05}"/>
                </c:ext>
              </c:extLst>
            </c:dLbl>
            <c:dLbl>
              <c:idx val="23"/>
              <c:layout>
                <c:manualLayout>
                  <c:x val="-2.5351400249726066E-2"/>
                  <c:y val="-2.4571486770658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11E-4E7B-8E98-FD0F21EC1B05}"/>
                </c:ext>
              </c:extLst>
            </c:dLbl>
            <c:dLbl>
              <c:idx val="24"/>
              <c:layout>
                <c:manualLayout>
                  <c:x val="-2.6777649002737016E-2"/>
                  <c:y val="2.7569888288859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11E-4E7B-8E98-FD0F21EC1B05}"/>
                </c:ext>
              </c:extLst>
            </c:dLbl>
            <c:dLbl>
              <c:idx val="25"/>
              <c:layout>
                <c:manualLayout>
                  <c:x val="-1.2682090831191088E-2"/>
                  <c:y val="3.50186850192275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11E-4E7B-8E98-FD0F21EC1B05}"/>
                </c:ext>
              </c:extLst>
            </c:dLbl>
            <c:dLbl>
              <c:idx val="26"/>
              <c:layout>
                <c:manualLayout>
                  <c:x val="-4.8188084499146341E-2"/>
                  <c:y val="-2.0239923473718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11E-4E7B-8E98-FD0F21EC1B05}"/>
                </c:ext>
              </c:extLst>
            </c:dLbl>
            <c:dLbl>
              <c:idx val="27"/>
              <c:layout>
                <c:manualLayout>
                  <c:x val="-3.0527047071504498E-2"/>
                  <c:y val="-2.477404291508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11E-4E7B-8E98-FD0F21EC1B05}"/>
                </c:ext>
              </c:extLst>
            </c:dLbl>
            <c:dLbl>
              <c:idx val="28"/>
              <c:layout>
                <c:manualLayout>
                  <c:x val="-8.1590982563622821E-3"/>
                  <c:y val="-1.762894624302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11E-4E7B-8E98-FD0F21EC1B05}"/>
                </c:ext>
              </c:extLst>
            </c:dLbl>
            <c:dLbl>
              <c:idx val="29"/>
              <c:layout>
                <c:manualLayout>
                  <c:x val="-4.4442496771008824E-2"/>
                  <c:y val="7.733365361929249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11E-4E7B-8E98-FD0F21EC1B05}"/>
                </c:ext>
              </c:extLst>
            </c:dLbl>
            <c:dLbl>
              <c:idx val="30"/>
              <c:layout>
                <c:manualLayout>
                  <c:x val="-5.9205864685006873E-3"/>
                  <c:y val="-1.03588924001793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11E-4E7B-8E98-FD0F21EC1B05}"/>
                </c:ext>
              </c:extLst>
            </c:dLbl>
            <c:dLbl>
              <c:idx val="31"/>
              <c:layout>
                <c:manualLayout>
                  <c:x val="-2.7954048082354604E-2"/>
                  <c:y val="-2.83975155775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11E-4E7B-8E98-FD0F21EC1B05}"/>
                </c:ext>
              </c:extLst>
            </c:dLbl>
            <c:dLbl>
              <c:idx val="32"/>
              <c:layout>
                <c:manualLayout>
                  <c:x val="-1.9024972648480923E-2"/>
                  <c:y val="2.319752847268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11E-4E7B-8E98-FD0F21EC1B05}"/>
                </c:ext>
              </c:extLst>
            </c:dLbl>
            <c:dLbl>
              <c:idx val="33"/>
              <c:layout>
                <c:manualLayout>
                  <c:x val="0"/>
                  <c:y val="-3.47734694814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11E-4E7B-8E98-FD0F21EC1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2'!$B$18:$AI$19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2'!$B$21:$AI$21</c:f>
              <c:numCache>
                <c:formatCode>#\ ##0,0</c:formatCode>
                <c:ptCount val="34"/>
                <c:pt idx="0">
                  <c:v>106.32363840150403</c:v>
                </c:pt>
                <c:pt idx="1">
                  <c:v>112.03752197942065</c:v>
                </c:pt>
                <c:pt idx="2">
                  <c:v>106.24094623150131</c:v>
                </c:pt>
                <c:pt idx="3">
                  <c:v>107.92813662968615</c:v>
                </c:pt>
                <c:pt idx="4">
                  <c:v>94.400104290284631</c:v>
                </c:pt>
                <c:pt idx="5">
                  <c:v>94.437390084542201</c:v>
                </c:pt>
                <c:pt idx="6">
                  <c:v>100.6095432052643</c:v>
                </c:pt>
                <c:pt idx="7">
                  <c:v>94.145274542115814</c:v>
                </c:pt>
                <c:pt idx="8">
                  <c:v>115.19027152038439</c:v>
                </c:pt>
                <c:pt idx="9">
                  <c:v>103.62098669571817</c:v>
                </c:pt>
                <c:pt idx="10">
                  <c:v>99.147688156183818</c:v>
                </c:pt>
                <c:pt idx="11">
                  <c:v>99.755109028932736</c:v>
                </c:pt>
                <c:pt idx="12">
                  <c:v>93.68976480021378</c:v>
                </c:pt>
                <c:pt idx="13">
                  <c:v>101.62156394157972</c:v>
                </c:pt>
                <c:pt idx="14">
                  <c:v>81.728010071364707</c:v>
                </c:pt>
                <c:pt idx="15">
                  <c:v>69.517656214361068</c:v>
                </c:pt>
                <c:pt idx="16">
                  <c:v>73.959803043393492</c:v>
                </c:pt>
                <c:pt idx="17">
                  <c:v>93.752330261178145</c:v>
                </c:pt>
                <c:pt idx="18">
                  <c:v>86.811663105059509</c:v>
                </c:pt>
                <c:pt idx="19">
                  <c:v>79.643812518387932</c:v>
                </c:pt>
                <c:pt idx="20">
                  <c:v>88.887920831852767</c:v>
                </c:pt>
                <c:pt idx="21">
                  <c:v>92.923464078044901</c:v>
                </c:pt>
                <c:pt idx="22">
                  <c:v>98.30519698859753</c:v>
                </c:pt>
                <c:pt idx="23">
                  <c:v>99.977310656379856</c:v>
                </c:pt>
                <c:pt idx="24" formatCode="0,0">
                  <c:v>90.415711128050958</c:v>
                </c:pt>
                <c:pt idx="25" formatCode="0,0">
                  <c:v>92.544788099159774</c:v>
                </c:pt>
                <c:pt idx="26" formatCode="0,0">
                  <c:v>123.33461185332185</c:v>
                </c:pt>
                <c:pt idx="27" formatCode="0,0">
                  <c:v>145.62616468779689</c:v>
                </c:pt>
                <c:pt idx="28" formatCode="0,0">
                  <c:v>129.53315145310887</c:v>
                </c:pt>
                <c:pt idx="29" formatCode="0,0">
                  <c:v>119.63933960141166</c:v>
                </c:pt>
                <c:pt idx="30" formatCode="0,0">
                  <c:v>125.94594158412818</c:v>
                </c:pt>
                <c:pt idx="31" formatCode="0,0">
                  <c:v>144.1</c:v>
                </c:pt>
                <c:pt idx="32" formatCode="0,0">
                  <c:v>138.93269924268836</c:v>
                </c:pt>
                <c:pt idx="33" formatCode="0,0">
                  <c:v>141.27323252884267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F11E-4E7B-8E98-FD0F21EC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97248"/>
        <c:axId val="1"/>
      </c:lineChart>
      <c:catAx>
        <c:axId val="11247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50"/>
        <c:auto val="0"/>
        <c:lblAlgn val="ctr"/>
        <c:lblOffset val="100"/>
        <c:noMultiLvlLbl val="0"/>
      </c:catAx>
      <c:valAx>
        <c:axId val="1"/>
        <c:scaling>
          <c:orientation val="minMax"/>
          <c:max val="170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7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0965894659066E-2"/>
          <c:y val="0.92998053814701731"/>
          <c:w val="0.90022613742197188"/>
          <c:h val="6.78597318192368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44224392622983"/>
          <c:y val="2.5787355527927429E-2"/>
          <c:w val="0.7905995053844755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3'!$B$22</c:f>
              <c:strCache>
                <c:ptCount val="1"/>
                <c:pt idx="0">
                  <c:v>Ianuarie - octombrie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3'!$B$23:$B$27</c:f>
              <c:numCache>
                <c:formatCode>0,0</c:formatCode>
                <c:ptCount val="5"/>
                <c:pt idx="0">
                  <c:v>8.1</c:v>
                </c:pt>
                <c:pt idx="1">
                  <c:v>4.4000000000000004</c:v>
                </c:pt>
                <c:pt idx="2">
                  <c:v>86.3</c:v>
                </c:pt>
                <c:pt idx="3">
                  <c:v>1.2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5-46E2-9F66-8F3455E72DD8}"/>
            </c:ext>
          </c:extLst>
        </c:ser>
        <c:ser>
          <c:idx val="1"/>
          <c:order val="1"/>
          <c:tx>
            <c:strRef>
              <c:f>'Figura 3'!$C$22</c:f>
              <c:strCache>
                <c:ptCount val="1"/>
                <c:pt idx="0">
                  <c:v>Ianuarie - octombrie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3'!$C$23:$C$27</c:f>
              <c:numCache>
                <c:formatCode>0,0</c:formatCode>
                <c:ptCount val="5"/>
                <c:pt idx="0">
                  <c:v>6.9</c:v>
                </c:pt>
                <c:pt idx="1">
                  <c:v>3</c:v>
                </c:pt>
                <c:pt idx="2">
                  <c:v>88.9</c:v>
                </c:pt>
                <c:pt idx="3">
                  <c:v>1.1000000000000001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5-46E2-9F66-8F3455E72DD8}"/>
            </c:ext>
          </c:extLst>
        </c:ser>
        <c:ser>
          <c:idx val="2"/>
          <c:order val="2"/>
          <c:tx>
            <c:strRef>
              <c:f>'Figura 3'!$D$22</c:f>
              <c:strCache>
                <c:ptCount val="1"/>
                <c:pt idx="0">
                  <c:v>Ianuarie - octombrie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3'!$D$23:$D$27</c:f>
              <c:numCache>
                <c:formatCode>0,0</c:formatCode>
                <c:ptCount val="5"/>
                <c:pt idx="0">
                  <c:v>6.6</c:v>
                </c:pt>
                <c:pt idx="1">
                  <c:v>4.5999999999999996</c:v>
                </c:pt>
                <c:pt idx="2">
                  <c:v>87.1</c:v>
                </c:pt>
                <c:pt idx="3">
                  <c:v>1.6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B5-46E2-9F66-8F3455E72DD8}"/>
            </c:ext>
          </c:extLst>
        </c:ser>
        <c:ser>
          <c:idx val="3"/>
          <c:order val="3"/>
          <c:tx>
            <c:strRef>
              <c:f>'Figura 3'!$E$22</c:f>
              <c:strCache>
                <c:ptCount val="1"/>
                <c:pt idx="0">
                  <c:v>Ianuarie - octombrie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3'!$E$23:$E$27</c:f>
              <c:numCache>
                <c:formatCode>0,0</c:formatCode>
                <c:ptCount val="5"/>
                <c:pt idx="0">
                  <c:v>6.6</c:v>
                </c:pt>
                <c:pt idx="1">
                  <c:v>4.0999999999999996</c:v>
                </c:pt>
                <c:pt idx="2">
                  <c:v>87.4</c:v>
                </c:pt>
                <c:pt idx="3">
                  <c:v>1.8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B5-46E2-9F66-8F3455E72DD8}"/>
            </c:ext>
          </c:extLst>
        </c:ser>
        <c:ser>
          <c:idx val="4"/>
          <c:order val="4"/>
          <c:tx>
            <c:strRef>
              <c:f>'Figura 3'!$F$22</c:f>
              <c:strCache>
                <c:ptCount val="1"/>
                <c:pt idx="0">
                  <c:v>Ianuarie - octombrie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3'!$F$23:$F$27</c:f>
              <c:numCache>
                <c:formatCode>0,0</c:formatCode>
                <c:ptCount val="5"/>
                <c:pt idx="0">
                  <c:v>7.8</c:v>
                </c:pt>
                <c:pt idx="1">
                  <c:v>3.2</c:v>
                </c:pt>
                <c:pt idx="2">
                  <c:v>86.4</c:v>
                </c:pt>
                <c:pt idx="3">
                  <c:v>2.6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B5-46E2-9F66-8F3455E72DD8}"/>
            </c:ext>
          </c:extLst>
        </c:ser>
        <c:ser>
          <c:idx val="5"/>
          <c:order val="5"/>
          <c:tx>
            <c:strRef>
              <c:f>'Figura 3'!$G$22</c:f>
              <c:strCache>
                <c:ptCount val="1"/>
                <c:pt idx="0">
                  <c:v>Ianuarie - octombrie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3'!$A$23:$A$27</c:f>
              <c:strCache>
                <c:ptCount val="5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</c:strCache>
            </c:strRef>
          </c:cat>
          <c:val>
            <c:numRef>
              <c:f>'Figura 3'!$G$23:$G$27</c:f>
              <c:numCache>
                <c:formatCode>0,0</c:formatCode>
                <c:ptCount val="5"/>
                <c:pt idx="0">
                  <c:v>7</c:v>
                </c:pt>
                <c:pt idx="1">
                  <c:v>2.7</c:v>
                </c:pt>
                <c:pt idx="2">
                  <c:v>88.7</c:v>
                </c:pt>
                <c:pt idx="3">
                  <c:v>1.4</c:v>
                </c:pt>
                <c:pt idx="4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B5-46E2-9F66-8F3455E72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24788048"/>
        <c:axId val="1"/>
      </c:barChart>
      <c:catAx>
        <c:axId val="112478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88048"/>
        <c:crosses val="autoZero"/>
        <c:crossBetween val="between"/>
        <c:minorUnit val="1"/>
        <c:dispUnits>
          <c:builtInUnit val="hundreds"/>
        </c:dispUnits>
      </c:valAx>
      <c:spPr>
        <a:noFill/>
        <a:ln w="25400">
          <a:noFill/>
        </a:ln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0317183038007957"/>
          <c:y val="0.88995128240548882"/>
          <c:w val="0.8968281696199204"/>
          <c:h val="0.1100487175945111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03993862784941E-2"/>
          <c:y val="7.9067734558931208E-2"/>
          <c:w val="0.89680642947696532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4'!$A$21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4'!$B$21:$G$21</c:f>
              <c:numCache>
                <c:formatCode>#\ ##0,0</c:formatCode>
                <c:ptCount val="6"/>
                <c:pt idx="0">
                  <c:v>58</c:v>
                </c:pt>
                <c:pt idx="1">
                  <c:v>59.5</c:v>
                </c:pt>
                <c:pt idx="2">
                  <c:v>66.400000000000006</c:v>
                </c:pt>
                <c:pt idx="3">
                  <c:v>63.7</c:v>
                </c:pt>
                <c:pt idx="4">
                  <c:v>66.599999999999994</c:v>
                </c:pt>
                <c:pt idx="5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B-43B0-A74F-6FFAD6F0AB3E}"/>
            </c:ext>
          </c:extLst>
        </c:ser>
        <c:ser>
          <c:idx val="1"/>
          <c:order val="1"/>
          <c:tx>
            <c:strRef>
              <c:f>'Figura 4'!$A$22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4'!$B$22:$G$22</c:f>
              <c:numCache>
                <c:formatCode>#\ ##0,0</c:formatCode>
                <c:ptCount val="6"/>
                <c:pt idx="0">
                  <c:v>21</c:v>
                </c:pt>
                <c:pt idx="1">
                  <c:v>19.8</c:v>
                </c:pt>
                <c:pt idx="2">
                  <c:v>15.7</c:v>
                </c:pt>
                <c:pt idx="3">
                  <c:v>15.5</c:v>
                </c:pt>
                <c:pt idx="4">
                  <c:v>15.3</c:v>
                </c:pt>
                <c:pt idx="5">
                  <c:v>15.2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B-43B0-A74F-6FFAD6F0AB3E}"/>
            </c:ext>
          </c:extLst>
        </c:ser>
        <c:ser>
          <c:idx val="2"/>
          <c:order val="2"/>
          <c:tx>
            <c:strRef>
              <c:f>'Figura 4'!$A$23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4'!$B$20:$G$20</c:f>
              <c:strCache>
                <c:ptCount val="6"/>
                <c:pt idx="0">
                  <c:v>Ianuarie - octombrie 2016</c:v>
                </c:pt>
                <c:pt idx="1">
                  <c:v>Ianuarie - octombrie 2017</c:v>
                </c:pt>
                <c:pt idx="2">
                  <c:v>Ianuarie - octombrie 2018</c:v>
                </c:pt>
                <c:pt idx="3">
                  <c:v>Ianuarie - octombrie 2019</c:v>
                </c:pt>
                <c:pt idx="4">
                  <c:v>Ianuarie - octombrie 2020</c:v>
                </c:pt>
                <c:pt idx="5">
                  <c:v>Ianuarie - octombrie 2021</c:v>
                </c:pt>
              </c:strCache>
            </c:strRef>
          </c:cat>
          <c:val>
            <c:numRef>
              <c:f>'Figura 4'!$B$23:$G$23</c:f>
              <c:numCache>
                <c:formatCode>#\ ##0,0</c:formatCode>
                <c:ptCount val="6"/>
                <c:pt idx="0">
                  <c:v>21</c:v>
                </c:pt>
                <c:pt idx="1">
                  <c:v>20.7</c:v>
                </c:pt>
                <c:pt idx="2">
                  <c:v>17.899999999999999</c:v>
                </c:pt>
                <c:pt idx="3">
                  <c:v>20.8</c:v>
                </c:pt>
                <c:pt idx="4">
                  <c:v>18.100000000000001</c:v>
                </c:pt>
                <c:pt idx="5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B-43B0-A74F-6FFAD6F0A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4788448"/>
        <c:axId val="1"/>
      </c:barChart>
      <c:catAx>
        <c:axId val="1124788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numFmt formatCode="# 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88448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93755348149048934"/>
          <c:w val="1"/>
          <c:h val="6.2446518509510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41699880107581E-2"/>
          <c:y val="3.9900389809764354E-2"/>
          <c:w val="0.94076377536801559"/>
          <c:h val="0.59043102615005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5'!$B$23</c:f>
              <c:strCache>
                <c:ptCount val="1"/>
                <c:pt idx="0">
                  <c:v> Ianuarie - octombrie 2016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5'!$B$24:$B$42</c:f>
              <c:numCache>
                <c:formatCode>0,0</c:formatCode>
                <c:ptCount val="19"/>
                <c:pt idx="0">
                  <c:v>25</c:v>
                </c:pt>
                <c:pt idx="1">
                  <c:v>3</c:v>
                </c:pt>
                <c:pt idx="2">
                  <c:v>11.9</c:v>
                </c:pt>
                <c:pt idx="3">
                  <c:v>6.3</c:v>
                </c:pt>
                <c:pt idx="4">
                  <c:v>9.9</c:v>
                </c:pt>
                <c:pt idx="5">
                  <c:v>3.5</c:v>
                </c:pt>
                <c:pt idx="6">
                  <c:v>2.1</c:v>
                </c:pt>
                <c:pt idx="7">
                  <c:v>2.5</c:v>
                </c:pt>
                <c:pt idx="8">
                  <c:v>1.5</c:v>
                </c:pt>
                <c:pt idx="9">
                  <c:v>3.3</c:v>
                </c:pt>
                <c:pt idx="10">
                  <c:v>5.3</c:v>
                </c:pt>
                <c:pt idx="11">
                  <c:v>6</c:v>
                </c:pt>
                <c:pt idx="12">
                  <c:v>0.4</c:v>
                </c:pt>
                <c:pt idx="13">
                  <c:v>0.5</c:v>
                </c:pt>
                <c:pt idx="14">
                  <c:v>1.3</c:v>
                </c:pt>
                <c:pt idx="15">
                  <c:v>1.2</c:v>
                </c:pt>
                <c:pt idx="16">
                  <c:v>0.8</c:v>
                </c:pt>
                <c:pt idx="17">
                  <c:v>0.6</c:v>
                </c:pt>
                <c:pt idx="1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1-4818-9D57-F445F23D1F92}"/>
            </c:ext>
          </c:extLst>
        </c:ser>
        <c:ser>
          <c:idx val="1"/>
          <c:order val="1"/>
          <c:tx>
            <c:strRef>
              <c:f>'Figura 5'!$C$23</c:f>
              <c:strCache>
                <c:ptCount val="1"/>
                <c:pt idx="0">
                  <c:v>Ianuarie - octombrie 2017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5'!$C$24:$C$42</c:f>
              <c:numCache>
                <c:formatCode>0,0</c:formatCode>
                <c:ptCount val="19"/>
                <c:pt idx="0">
                  <c:v>25</c:v>
                </c:pt>
                <c:pt idx="1">
                  <c:v>4</c:v>
                </c:pt>
                <c:pt idx="2">
                  <c:v>10.9</c:v>
                </c:pt>
                <c:pt idx="3">
                  <c:v>6.7</c:v>
                </c:pt>
                <c:pt idx="4">
                  <c:v>9.6999999999999993</c:v>
                </c:pt>
                <c:pt idx="5">
                  <c:v>4</c:v>
                </c:pt>
                <c:pt idx="6">
                  <c:v>1.5</c:v>
                </c:pt>
                <c:pt idx="7">
                  <c:v>2.8</c:v>
                </c:pt>
                <c:pt idx="8">
                  <c:v>1.3</c:v>
                </c:pt>
                <c:pt idx="9">
                  <c:v>3.4</c:v>
                </c:pt>
                <c:pt idx="10">
                  <c:v>4.8</c:v>
                </c:pt>
                <c:pt idx="11">
                  <c:v>5.9</c:v>
                </c:pt>
                <c:pt idx="12">
                  <c:v>0.4</c:v>
                </c:pt>
                <c:pt idx="13">
                  <c:v>1.1000000000000001</c:v>
                </c:pt>
                <c:pt idx="14">
                  <c:v>1</c:v>
                </c:pt>
                <c:pt idx="15">
                  <c:v>1.3</c:v>
                </c:pt>
                <c:pt idx="16">
                  <c:v>1.8</c:v>
                </c:pt>
                <c:pt idx="17">
                  <c:v>0.8</c:v>
                </c:pt>
                <c:pt idx="1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1-4818-9D57-F445F23D1F92}"/>
            </c:ext>
          </c:extLst>
        </c:ser>
        <c:ser>
          <c:idx val="2"/>
          <c:order val="2"/>
          <c:tx>
            <c:strRef>
              <c:f>'Figura 5'!$D$23</c:f>
              <c:strCache>
                <c:ptCount val="1"/>
                <c:pt idx="0">
                  <c:v>Ianuarie - octombrie 2018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5'!$D$24:$D$42</c:f>
              <c:numCache>
                <c:formatCode>0,0</c:formatCode>
                <c:ptCount val="19"/>
                <c:pt idx="0">
                  <c:v>29.1</c:v>
                </c:pt>
                <c:pt idx="1">
                  <c:v>3.2</c:v>
                </c:pt>
                <c:pt idx="2">
                  <c:v>8.1999999999999993</c:v>
                </c:pt>
                <c:pt idx="3">
                  <c:v>8.3000000000000007</c:v>
                </c:pt>
                <c:pt idx="4">
                  <c:v>11.7</c:v>
                </c:pt>
                <c:pt idx="5">
                  <c:v>3.6</c:v>
                </c:pt>
                <c:pt idx="6">
                  <c:v>2</c:v>
                </c:pt>
                <c:pt idx="7">
                  <c:v>3</c:v>
                </c:pt>
                <c:pt idx="8">
                  <c:v>1.6</c:v>
                </c:pt>
                <c:pt idx="9">
                  <c:v>1.9</c:v>
                </c:pt>
                <c:pt idx="10">
                  <c:v>3.4</c:v>
                </c:pt>
                <c:pt idx="11">
                  <c:v>3.1</c:v>
                </c:pt>
                <c:pt idx="12">
                  <c:v>0.3</c:v>
                </c:pt>
                <c:pt idx="13">
                  <c:v>0.9</c:v>
                </c:pt>
                <c:pt idx="14">
                  <c:v>1.4</c:v>
                </c:pt>
                <c:pt idx="15">
                  <c:v>1.4</c:v>
                </c:pt>
                <c:pt idx="16">
                  <c:v>1.9</c:v>
                </c:pt>
                <c:pt idx="17">
                  <c:v>0.8</c:v>
                </c:pt>
                <c:pt idx="18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71-4818-9D57-F445F23D1F92}"/>
            </c:ext>
          </c:extLst>
        </c:ser>
        <c:ser>
          <c:idx val="3"/>
          <c:order val="3"/>
          <c:tx>
            <c:strRef>
              <c:f>'Figura 5'!$E$23</c:f>
              <c:strCache>
                <c:ptCount val="1"/>
                <c:pt idx="0">
                  <c:v> Ianuarie - octombrie 2019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5'!$E$24:$E$42</c:f>
              <c:numCache>
                <c:formatCode>0,0</c:formatCode>
                <c:ptCount val="19"/>
                <c:pt idx="0">
                  <c:v>28</c:v>
                </c:pt>
                <c:pt idx="1">
                  <c:v>6.9</c:v>
                </c:pt>
                <c:pt idx="2">
                  <c:v>8.8000000000000007</c:v>
                </c:pt>
                <c:pt idx="3">
                  <c:v>8.9</c:v>
                </c:pt>
                <c:pt idx="4">
                  <c:v>9.8000000000000007</c:v>
                </c:pt>
                <c:pt idx="5">
                  <c:v>4</c:v>
                </c:pt>
                <c:pt idx="6">
                  <c:v>3</c:v>
                </c:pt>
                <c:pt idx="7">
                  <c:v>2.9</c:v>
                </c:pt>
                <c:pt idx="8">
                  <c:v>2.2000000000000002</c:v>
                </c:pt>
                <c:pt idx="9">
                  <c:v>1.9</c:v>
                </c:pt>
                <c:pt idx="10">
                  <c:v>2.9</c:v>
                </c:pt>
                <c:pt idx="11">
                  <c:v>1.8</c:v>
                </c:pt>
                <c:pt idx="12">
                  <c:v>0.4</c:v>
                </c:pt>
                <c:pt idx="13">
                  <c:v>1.2</c:v>
                </c:pt>
                <c:pt idx="14">
                  <c:v>1.3</c:v>
                </c:pt>
                <c:pt idx="15">
                  <c:v>1.2</c:v>
                </c:pt>
                <c:pt idx="16">
                  <c:v>1.2</c:v>
                </c:pt>
                <c:pt idx="17">
                  <c:v>0.9</c:v>
                </c:pt>
                <c:pt idx="1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71-4818-9D57-F445F23D1F92}"/>
            </c:ext>
          </c:extLst>
        </c:ser>
        <c:ser>
          <c:idx val="4"/>
          <c:order val="4"/>
          <c:tx>
            <c:strRef>
              <c:f>'Figura 5'!$F$23</c:f>
              <c:strCache>
                <c:ptCount val="1"/>
                <c:pt idx="0">
                  <c:v>Ianuarie - octombrie 2020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5'!$F$24:$F$42</c:f>
              <c:numCache>
                <c:formatCode>0,0</c:formatCode>
                <c:ptCount val="19"/>
                <c:pt idx="0">
                  <c:v>28.5</c:v>
                </c:pt>
                <c:pt idx="1">
                  <c:v>6.5</c:v>
                </c:pt>
                <c:pt idx="2">
                  <c:v>9</c:v>
                </c:pt>
                <c:pt idx="3">
                  <c:v>9.4</c:v>
                </c:pt>
                <c:pt idx="4">
                  <c:v>8.6</c:v>
                </c:pt>
                <c:pt idx="5">
                  <c:v>4.4000000000000004</c:v>
                </c:pt>
                <c:pt idx="6">
                  <c:v>2.5</c:v>
                </c:pt>
                <c:pt idx="7">
                  <c:v>2.6</c:v>
                </c:pt>
                <c:pt idx="8">
                  <c:v>3.3</c:v>
                </c:pt>
                <c:pt idx="9">
                  <c:v>2.1</c:v>
                </c:pt>
                <c:pt idx="10">
                  <c:v>2.7</c:v>
                </c:pt>
                <c:pt idx="11">
                  <c:v>1.8</c:v>
                </c:pt>
                <c:pt idx="12">
                  <c:v>1.1000000000000001</c:v>
                </c:pt>
                <c:pt idx="13">
                  <c:v>1.5</c:v>
                </c:pt>
                <c:pt idx="14">
                  <c:v>1.5</c:v>
                </c:pt>
                <c:pt idx="15">
                  <c:v>1.2</c:v>
                </c:pt>
                <c:pt idx="16">
                  <c:v>1.3</c:v>
                </c:pt>
                <c:pt idx="17">
                  <c:v>1</c:v>
                </c:pt>
                <c:pt idx="18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71-4818-9D57-F445F23D1F92}"/>
            </c:ext>
          </c:extLst>
        </c:ser>
        <c:ser>
          <c:idx val="5"/>
          <c:order val="5"/>
          <c:tx>
            <c:strRef>
              <c:f>'Figura 5'!$G$23</c:f>
              <c:strCache>
                <c:ptCount val="1"/>
                <c:pt idx="0">
                  <c:v>Ianuarie - octombrie 2021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5'!$A$24:$A$42</c:f>
              <c:strCache>
                <c:ptCount val="19"/>
                <c:pt idx="0">
                  <c:v>România</c:v>
                </c:pt>
                <c:pt idx="1">
                  <c:v>Turcia</c:v>
                </c:pt>
                <c:pt idx="2">
                  <c:v>Federația Rusă</c:v>
                </c:pt>
                <c:pt idx="3">
                  <c:v>Germania</c:v>
                </c:pt>
                <c:pt idx="4">
                  <c:v>Italia</c:v>
                </c:pt>
                <c:pt idx="5">
                  <c:v>Polonia</c:v>
                </c:pt>
                <c:pt idx="6">
                  <c:v>Elveția</c:v>
                </c:pt>
                <c:pt idx="7">
                  <c:v>Ucraina</c:v>
                </c:pt>
                <c:pt idx="8">
                  <c:v>Republica Cehă</c:v>
                </c:pt>
                <c:pt idx="9">
                  <c:v>Bulgaria</c:v>
                </c:pt>
                <c:pt idx="10">
                  <c:v>Belarus</c:v>
                </c:pt>
                <c:pt idx="11">
                  <c:v>Regatul Unit </c:v>
                </c:pt>
                <c:pt idx="12">
                  <c:v>Ungaria</c:v>
                </c:pt>
                <c:pt idx="13">
                  <c:v>Spania</c:v>
                </c:pt>
                <c:pt idx="14">
                  <c:v>Olanda</c:v>
                </c:pt>
                <c:pt idx="15">
                  <c:v>Grecia</c:v>
                </c:pt>
                <c:pt idx="16">
                  <c:v>Franța</c:v>
                </c:pt>
                <c:pt idx="17">
                  <c:v>S.U.A.</c:v>
                </c:pt>
                <c:pt idx="18">
                  <c:v>Liban</c:v>
                </c:pt>
              </c:strCache>
            </c:strRef>
          </c:cat>
          <c:val>
            <c:numRef>
              <c:f>'Figura 5'!$G$24:$G$42</c:f>
              <c:numCache>
                <c:formatCode>0,0</c:formatCode>
                <c:ptCount val="19"/>
                <c:pt idx="0">
                  <c:v>26.6</c:v>
                </c:pt>
                <c:pt idx="1">
                  <c:v>9.6999999999999993</c:v>
                </c:pt>
                <c:pt idx="2">
                  <c:v>9</c:v>
                </c:pt>
                <c:pt idx="3">
                  <c:v>8.5</c:v>
                </c:pt>
                <c:pt idx="4">
                  <c:v>7.8</c:v>
                </c:pt>
                <c:pt idx="5">
                  <c:v>3.6</c:v>
                </c:pt>
                <c:pt idx="6">
                  <c:v>3.3</c:v>
                </c:pt>
                <c:pt idx="7">
                  <c:v>3</c:v>
                </c:pt>
                <c:pt idx="8">
                  <c:v>2.7</c:v>
                </c:pt>
                <c:pt idx="9">
                  <c:v>2.4</c:v>
                </c:pt>
                <c:pt idx="10">
                  <c:v>2.2000000000000002</c:v>
                </c:pt>
                <c:pt idx="11">
                  <c:v>2.1</c:v>
                </c:pt>
                <c:pt idx="12">
                  <c:v>1.4</c:v>
                </c:pt>
                <c:pt idx="13">
                  <c:v>1.2</c:v>
                </c:pt>
                <c:pt idx="14">
                  <c:v>1.2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</c:v>
                </c:pt>
                <c:pt idx="18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71-4818-9D57-F445F23D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4792048"/>
        <c:axId val="1"/>
      </c:barChart>
      <c:catAx>
        <c:axId val="112479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2048"/>
        <c:crosses val="autoZero"/>
        <c:crossBetween val="between"/>
        <c:dispUnits>
          <c:builtInUnit val="hundreds"/>
        </c:dispUnits>
      </c:valAx>
      <c:spPr>
        <a:noFill/>
        <a:ln w="25400">
          <a:noFill/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236764033528067"/>
          <c:y val="0.87016801243793562"/>
          <c:w val="0.74175124883583099"/>
          <c:h val="0.120018055067957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="1" baseline="0">
                <a:solidFill>
                  <a:sysClr val="windowText" lastClr="000000"/>
                </a:solidFill>
              </a:rPr>
              <a:t>Ianuarie -</a:t>
            </a:r>
            <a:r>
              <a:rPr lang="en-US" sz="800" b="1" baseline="0">
                <a:solidFill>
                  <a:sysClr val="windowText" lastClr="000000"/>
                </a:solidFill>
              </a:rPr>
              <a:t>octombrie</a:t>
            </a:r>
            <a:r>
              <a:rPr lang="ro-RO" sz="800" b="1" baseline="0">
                <a:solidFill>
                  <a:sysClr val="windowText" lastClr="000000"/>
                </a:solidFill>
              </a:rPr>
              <a:t> </a:t>
            </a:r>
            <a:r>
              <a:rPr lang="en-US" sz="800" b="1" baseline="0">
                <a:solidFill>
                  <a:sysClr val="windowText" lastClr="000000"/>
                </a:solidFill>
              </a:rPr>
              <a:t> </a:t>
            </a:r>
            <a:r>
              <a:rPr lang="ro-RO" sz="800" b="1" baseline="0">
                <a:solidFill>
                  <a:sysClr val="windowText" lastClr="000000"/>
                </a:solidFill>
              </a:rPr>
              <a:t>2020</a:t>
            </a:r>
            <a:endParaRPr lang="en-US" sz="800" b="1" baseline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4070155293088367"/>
          <c:y val="1.245429067129320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5888606000659231"/>
          <c:y val="0.20100778190018012"/>
          <c:w val="0.43554085374229451"/>
          <c:h val="0.54074442007045476"/>
        </c:manualLayout>
      </c:layout>
      <c:pieChart>
        <c:varyColors val="1"/>
        <c:ser>
          <c:idx val="0"/>
          <c:order val="0"/>
          <c:tx>
            <c:strRef>
              <c:f>'Figura 6'!$B$23</c:f>
              <c:strCache>
                <c:ptCount val="1"/>
                <c:pt idx="0">
                  <c:v>%</c:v>
                </c:pt>
              </c:strCache>
            </c:strRef>
          </c:tx>
          <c:spPr>
            <a:effectLst>
              <a:outerShdw blurRad="254000" sx="102000" sy="102000" algn="ctr" rotWithShape="0">
                <a:schemeClr val="bg1">
                  <a:alpha val="20000"/>
                </a:schemeClr>
              </a:outerShdw>
            </a:effectLst>
          </c:spPr>
          <c:dPt>
            <c:idx val="0"/>
            <c:bubble3D val="0"/>
            <c:spPr>
              <a:solidFill>
                <a:schemeClr val="accent1">
                  <a:tint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B9B-472B-82F5-742FCBC74B81}"/>
              </c:ext>
            </c:extLst>
          </c:dPt>
          <c:dPt>
            <c:idx val="1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B9B-472B-82F5-742FCBC74B81}"/>
              </c:ext>
            </c:extLst>
          </c:dPt>
          <c:dPt>
            <c:idx val="2"/>
            <c:bubble3D val="0"/>
            <c:spPr>
              <a:solidFill>
                <a:schemeClr val="accent1">
                  <a:tint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B9B-472B-82F5-742FCBC74B81}"/>
              </c:ext>
            </c:extLst>
          </c:dPt>
          <c:dPt>
            <c:idx val="3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B9B-472B-82F5-742FCBC74B81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B9B-472B-82F5-742FCBC74B81}"/>
              </c:ext>
            </c:extLst>
          </c:dPt>
          <c:dPt>
            <c:idx val="5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B9B-472B-82F5-742FCBC74B81}"/>
              </c:ext>
            </c:extLst>
          </c:dPt>
          <c:dPt>
            <c:idx val="6"/>
            <c:bubble3D val="0"/>
            <c:spPr>
              <a:solidFill>
                <a:schemeClr val="accent1">
                  <a:shade val="7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B9B-472B-82F5-742FCBC74B81}"/>
              </c:ext>
            </c:extLst>
          </c:dPt>
          <c:dPt>
            <c:idx val="7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B9B-472B-82F5-742FCBC74B81}"/>
              </c:ext>
            </c:extLst>
          </c:dPt>
          <c:dPt>
            <c:idx val="8"/>
            <c:bubble3D val="0"/>
            <c:spPr>
              <a:solidFill>
                <a:schemeClr val="accent1">
                  <a:shade val="44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schemeClr val="bg1">
                    <a:alpha val="20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B9B-472B-82F5-742FCBC74B81}"/>
              </c:ext>
            </c:extLst>
          </c:dPt>
          <c:dLbls>
            <c:dLbl>
              <c:idx val="0"/>
              <c:layout>
                <c:manualLayout>
                  <c:x val="-2.2688103301326604E-3"/>
                  <c:y val="1.6100338711810169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184095060640427"/>
                      <c:h val="0.18118023408041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B9B-472B-82F5-742FCBC74B81}"/>
                </c:ext>
              </c:extLst>
            </c:dLbl>
            <c:dLbl>
              <c:idx val="1"/>
              <c:layout>
                <c:manualLayout>
                  <c:x val="3.168769940502443E-2"/>
                  <c:y val="-0.125899078120709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0633065807788509"/>
                      <c:h val="0.139174359805568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B9B-472B-82F5-742FCBC74B81}"/>
                </c:ext>
              </c:extLst>
            </c:dLbl>
            <c:dLbl>
              <c:idx val="2"/>
              <c:layout>
                <c:manualLayout>
                  <c:x val="3.263970460212634E-2"/>
                  <c:y val="-0.13107875666485094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2B9B-472B-82F5-742FCBC74B81}"/>
                </c:ext>
              </c:extLst>
            </c:dLbl>
            <c:dLbl>
              <c:idx val="3"/>
              <c:layout>
                <c:manualLayout>
                  <c:x val="3.0499742144940205E-2"/>
                  <c:y val="-4.2311424721761484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2B9B-472B-82F5-742FCBC74B81}"/>
                </c:ext>
              </c:extLst>
            </c:dLbl>
            <c:dLbl>
              <c:idx val="4"/>
              <c:layout>
                <c:manualLayout>
                  <c:x val="-2.9098715856968795E-2"/>
                  <c:y val="2.3106770407408272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2B9B-472B-82F5-742FCBC74B81}"/>
                </c:ext>
              </c:extLst>
            </c:dLbl>
            <c:dLbl>
              <c:idx val="5"/>
              <c:layout>
                <c:manualLayout>
                  <c:x val="-6.1901802853452884E-2"/>
                  <c:y val="1.1242965796446196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2B9B-472B-82F5-742FCBC74B81}"/>
                </c:ext>
              </c:extLst>
            </c:dLbl>
            <c:dLbl>
              <c:idx val="6"/>
              <c:layout>
                <c:manualLayout>
                  <c:x val="-3.5497494708383724E-2"/>
                  <c:y val="-3.7318542729328566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2B9B-472B-82F5-742FCBC74B81}"/>
                </c:ext>
              </c:extLst>
            </c:dLbl>
            <c:dLbl>
              <c:idx val="7"/>
              <c:layout>
                <c:manualLayout>
                  <c:x val="3.4031625253957572E-3"/>
                  <c:y val="-6.96429455751994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2B9B-472B-82F5-742FCBC74B81}"/>
                </c:ext>
              </c:extLst>
            </c:dLbl>
            <c:dLbl>
              <c:idx val="8"/>
              <c:layout>
                <c:manualLayout>
                  <c:x val="3.5623399328275775E-2"/>
                  <c:y val="0.10056290133544628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>
                  <a:outerShdw sx="1000" sy="1000" algn="tl" rotWithShape="0">
                    <a:schemeClr val="bg1"/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6521677270196248"/>
                      <c:h val="0.181180234080412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B9B-472B-82F5-742FCBC74B81}"/>
                </c:ext>
              </c:extLst>
            </c:dLbl>
            <c:numFmt formatCode="#,0%" sourceLinked="0"/>
            <c:spPr>
              <a:noFill/>
              <a:ln>
                <a:noFill/>
              </a:ln>
              <a:effectLst>
                <a:outerShdw sx="1000" sy="1000" algn="tl" rotWithShape="0">
                  <a:schemeClr val="bg1"/>
                </a:outerShdw>
              </a:effectLst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2">
                      <a:lumMod val="7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6'!$A$24:$A$32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6'!$B$24:$B$32</c:f>
              <c:numCache>
                <c:formatCode>0,0</c:formatCode>
                <c:ptCount val="9"/>
                <c:pt idx="0">
                  <c:v>22.5</c:v>
                </c:pt>
                <c:pt idx="1">
                  <c:v>7.6</c:v>
                </c:pt>
                <c:pt idx="2">
                  <c:v>9.6</c:v>
                </c:pt>
                <c:pt idx="3">
                  <c:v>0.5</c:v>
                </c:pt>
                <c:pt idx="4">
                  <c:v>4</c:v>
                </c:pt>
                <c:pt idx="5">
                  <c:v>5</c:v>
                </c:pt>
                <c:pt idx="6">
                  <c:v>7.2</c:v>
                </c:pt>
                <c:pt idx="7">
                  <c:v>22.4</c:v>
                </c:pt>
                <c:pt idx="8">
                  <c:v>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9B-472B-82F5-742FCBC7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octombrie  </a:t>
            </a:r>
            <a:r>
              <a:rPr lang="ro-RO" sz="8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</a:t>
            </a:r>
            <a:endParaRPr lang="en-US" sz="8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66186478598572"/>
          <c:y val="1.97248619784595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942823874588728"/>
          <c:y val="0.17004998914772554"/>
          <c:w val="0.43725821111440205"/>
          <c:h val="0.56074163593859949"/>
        </c:manualLayout>
      </c:layout>
      <c:pieChart>
        <c:varyColors val="1"/>
        <c:ser>
          <c:idx val="0"/>
          <c:order val="0"/>
          <c:tx>
            <c:strRef>
              <c:f>'Figura 6'!$B$34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3A-451A-97CD-4A1359EA813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3A-451A-97CD-4A1359EA813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3A-451A-97CD-4A1359EA813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43A-451A-97CD-4A1359EA813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43A-451A-97CD-4A1359EA813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8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8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8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43A-451A-97CD-4A1359EA813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72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2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2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43A-451A-97CD-4A1359EA813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58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8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8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43A-451A-97CD-4A1359EA813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1">
                      <a:shade val="4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4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4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43A-451A-97CD-4A1359EA813F}"/>
              </c:ext>
            </c:extLst>
          </c:dPt>
          <c:dLbls>
            <c:dLbl>
              <c:idx val="0"/>
              <c:layout>
                <c:manualLayout>
                  <c:x val="9.7446650248587952E-4"/>
                  <c:y val="5.5055220655488062E-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3587936840177115"/>
                      <c:h val="0.182293361814829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43A-451A-97CD-4A1359EA813F}"/>
                </c:ext>
              </c:extLst>
            </c:dLbl>
            <c:dLbl>
              <c:idx val="1"/>
              <c:layout>
                <c:manualLayout>
                  <c:x val="3.7824032777541886E-2"/>
                  <c:y val="-8.18368712192689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6593609355392"/>
                      <c:h val="0.140157105279300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43A-451A-97CD-4A1359EA813F}"/>
                </c:ext>
              </c:extLst>
            </c:dLbl>
            <c:dLbl>
              <c:idx val="2"/>
              <c:layout>
                <c:manualLayout>
                  <c:x val="7.3252358102762982E-2"/>
                  <c:y val="-0.1305258372152602"/>
                </c:manualLayout>
              </c:layout>
              <c:numFmt formatCode="#,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743A-451A-97CD-4A1359EA813F}"/>
                </c:ext>
              </c:extLst>
            </c:dLbl>
            <c:dLbl>
              <c:idx val="3"/>
              <c:layout>
                <c:manualLayout>
                  <c:x val="4.1666817349668671E-2"/>
                  <c:y val="-1.75352447384603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A-451A-97CD-4A1359EA813F}"/>
                </c:ext>
              </c:extLst>
            </c:dLbl>
            <c:dLbl>
              <c:idx val="4"/>
              <c:layout>
                <c:manualLayout>
                  <c:x val="-2.6710524976795231E-2"/>
                  <c:y val="6.2140297828887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3A-451A-97CD-4A1359EA813F}"/>
                </c:ext>
              </c:extLst>
            </c:dLbl>
            <c:dLbl>
              <c:idx val="5"/>
              <c:layout>
                <c:manualLayout>
                  <c:x val="-9.583327653743258E-2"/>
                  <c:y val="3.09708922836176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3A-451A-97CD-4A1359EA813F}"/>
                </c:ext>
              </c:extLst>
            </c:dLbl>
            <c:dLbl>
              <c:idx val="6"/>
              <c:layout>
                <c:manualLayout>
                  <c:x val="-4.0960045718008958E-2"/>
                  <c:y val="-8.20017481689982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3A-451A-97CD-4A1359EA813F}"/>
                </c:ext>
              </c:extLst>
            </c:dLbl>
            <c:dLbl>
              <c:idx val="7"/>
              <c:layout>
                <c:manualLayout>
                  <c:x val="1.3909200184825452E-7"/>
                  <c:y val="-4.21668460065067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A-451A-97CD-4A1359EA813F}"/>
                </c:ext>
              </c:extLst>
            </c:dLbl>
            <c:dLbl>
              <c:idx val="8"/>
              <c:layout>
                <c:manualLayout>
                  <c:x val="4.5859827807499922E-3"/>
                  <c:y val="7.472778734919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3A-451A-97CD-4A1359EA813F}"/>
                </c:ext>
              </c:extLst>
            </c:dLbl>
            <c:numFmt formatCode="#,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bg1">
                      <a:lumMod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6'!$A$35:$A$43</c:f>
              <c:strCache>
                <c:ptCount val="9"/>
                <c:pt idx="0">
                  <c:v>Produse alimentare și animale vii</c:v>
                </c:pt>
                <c:pt idx="1">
                  <c:v>Băuturi și tutun</c:v>
                </c:pt>
                <c:pt idx="2">
                  <c:v>Materiale brute necomestibile</c:v>
                </c:pt>
                <c:pt idx="3">
                  <c:v>Combustibili minerali</c:v>
                </c:pt>
                <c:pt idx="4">
                  <c:v>Uleiuri și grăsimi </c:v>
                </c:pt>
                <c:pt idx="5">
                  <c:v>Produse chimice</c:v>
                </c:pt>
                <c:pt idx="6">
                  <c:v>Mărfuri manufacturate </c:v>
                </c:pt>
                <c:pt idx="7">
                  <c:v>Mașini și echipamente pentru transport</c:v>
                </c:pt>
                <c:pt idx="8">
                  <c:v>Articole manufacturate diverse</c:v>
                </c:pt>
              </c:strCache>
            </c:strRef>
          </c:cat>
          <c:val>
            <c:numRef>
              <c:f>'Figura 6'!$B$35:$B$43</c:f>
              <c:numCache>
                <c:formatCode>0,0</c:formatCode>
                <c:ptCount val="9"/>
                <c:pt idx="0">
                  <c:v>24.1</c:v>
                </c:pt>
                <c:pt idx="1">
                  <c:v>6.8</c:v>
                </c:pt>
                <c:pt idx="2">
                  <c:v>11</c:v>
                </c:pt>
                <c:pt idx="3">
                  <c:v>0.6</c:v>
                </c:pt>
                <c:pt idx="4">
                  <c:v>3</c:v>
                </c:pt>
                <c:pt idx="5">
                  <c:v>5</c:v>
                </c:pt>
                <c:pt idx="6">
                  <c:v>8.1999999999999993</c:v>
                </c:pt>
                <c:pt idx="7">
                  <c:v>21.3</c:v>
                </c:pt>
                <c:pt idx="8">
                  <c:v>19.899999999999999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3A-451A-97CD-4A1359EA8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7'!$B$22:$B$27</c:f>
              <c:numCache>
                <c:formatCode>#\ ##0,0</c:formatCode>
                <c:ptCount val="6"/>
                <c:pt idx="0">
                  <c:v>207.3</c:v>
                </c:pt>
                <c:pt idx="1">
                  <c:v>266.8</c:v>
                </c:pt>
                <c:pt idx="2">
                  <c:v>374.3</c:v>
                </c:pt>
                <c:pt idx="3">
                  <c:v>372.6</c:v>
                </c:pt>
                <c:pt idx="4">
                  <c:v>379.8</c:v>
                </c:pt>
                <c:pt idx="5">
                  <c:v>399.4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9-4687-B11D-CE813A9921D1}"/>
            </c:ext>
          </c:extLst>
        </c:ser>
        <c:ser>
          <c:idx val="2"/>
          <c:order val="1"/>
          <c:tx>
            <c:strRef>
              <c:f>'Figura 7'!$C$21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7'!$C$22:$C$27</c:f>
              <c:numCache>
                <c:formatCode>#\ ##0,0</c:formatCode>
                <c:ptCount val="6"/>
                <c:pt idx="0">
                  <c:v>287</c:v>
                </c:pt>
                <c:pt idx="1">
                  <c:v>332.7</c:v>
                </c:pt>
                <c:pt idx="2">
                  <c:v>427.6</c:v>
                </c:pt>
                <c:pt idx="3">
                  <c:v>459.3</c:v>
                </c:pt>
                <c:pt idx="4">
                  <c:v>484.8</c:v>
                </c:pt>
                <c:pt idx="5">
                  <c:v>521.4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19-4687-B11D-CE813A9921D1}"/>
            </c:ext>
          </c:extLst>
        </c:ser>
        <c:ser>
          <c:idx val="3"/>
          <c:order val="2"/>
          <c:tx>
            <c:strRef>
              <c:f>'Figura 7'!$D$21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7'!$D$22:$D$27</c:f>
              <c:numCache>
                <c:formatCode>#\ ##0,0</c:formatCode>
                <c:ptCount val="6"/>
                <c:pt idx="0">
                  <c:v>366.8</c:v>
                </c:pt>
                <c:pt idx="1">
                  <c:v>431.2</c:v>
                </c:pt>
                <c:pt idx="2">
                  <c:v>524.1</c:v>
                </c:pt>
                <c:pt idx="3">
                  <c:v>533.79999999999995</c:v>
                </c:pt>
                <c:pt idx="4">
                  <c:v>500.5</c:v>
                </c:pt>
                <c:pt idx="5">
                  <c:v>630.1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19-4687-B11D-CE813A9921D1}"/>
            </c:ext>
          </c:extLst>
        </c:ser>
        <c:ser>
          <c:idx val="4"/>
          <c:order val="3"/>
          <c:tx>
            <c:strRef>
              <c:f>'Figura 7'!$E$21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1">
                <a:tint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7'!$E$22:$E$27</c:f>
              <c:numCache>
                <c:formatCode>#\ ##0,0</c:formatCode>
                <c:ptCount val="6"/>
                <c:pt idx="0">
                  <c:v>354.9</c:v>
                </c:pt>
                <c:pt idx="1">
                  <c:v>361.5</c:v>
                </c:pt>
                <c:pt idx="2">
                  <c:v>444.6</c:v>
                </c:pt>
                <c:pt idx="3">
                  <c:v>515.6</c:v>
                </c:pt>
                <c:pt idx="4">
                  <c:v>285.60000000000002</c:v>
                </c:pt>
                <c:pt idx="5">
                  <c:v>562.20000000000005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19-4687-B11D-CE813A9921D1}"/>
            </c:ext>
          </c:extLst>
        </c:ser>
        <c:ser>
          <c:idx val="5"/>
          <c:order val="4"/>
          <c:tx>
            <c:strRef>
              <c:f>'Figura 7'!$F$21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7'!$F$22:$F$27</c:f>
              <c:numCache>
                <c:formatCode>#\ ##0,0</c:formatCode>
                <c:ptCount val="6"/>
                <c:pt idx="0">
                  <c:v>327.7</c:v>
                </c:pt>
                <c:pt idx="1">
                  <c:v>400.4</c:v>
                </c:pt>
                <c:pt idx="2">
                  <c:v>505.6</c:v>
                </c:pt>
                <c:pt idx="3">
                  <c:v>481.6</c:v>
                </c:pt>
                <c:pt idx="4">
                  <c:v>329.4</c:v>
                </c:pt>
                <c:pt idx="5">
                  <c:v>563.4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19-4687-B11D-CE813A9921D1}"/>
            </c:ext>
          </c:extLst>
        </c:ser>
        <c:ser>
          <c:idx val="6"/>
          <c:order val="5"/>
          <c:tx>
            <c:strRef>
              <c:f>'Figura 7'!$G$21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7'!$G$22:$G$27</c:f>
              <c:numCache>
                <c:formatCode>#\ ##0,0</c:formatCode>
                <c:ptCount val="6"/>
                <c:pt idx="0">
                  <c:v>324.60000000000002</c:v>
                </c:pt>
                <c:pt idx="1">
                  <c:v>388.8</c:v>
                </c:pt>
                <c:pt idx="2">
                  <c:v>458.7</c:v>
                </c:pt>
                <c:pt idx="3">
                  <c:v>445.4</c:v>
                </c:pt>
                <c:pt idx="4">
                  <c:v>413.5</c:v>
                </c:pt>
                <c:pt idx="5">
                  <c:v>589.6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19-4687-B11D-CE813A9921D1}"/>
            </c:ext>
          </c:extLst>
        </c:ser>
        <c:ser>
          <c:idx val="7"/>
          <c:order val="6"/>
          <c:tx>
            <c:strRef>
              <c:f>'Figura 7'!$H$21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7'!$H$22:$H$27</c:f>
              <c:numCache>
                <c:formatCode>#\ ##0,0</c:formatCode>
                <c:ptCount val="6"/>
                <c:pt idx="0">
                  <c:v>314.10000000000002</c:v>
                </c:pt>
                <c:pt idx="1">
                  <c:v>396.9</c:v>
                </c:pt>
                <c:pt idx="2">
                  <c:v>488</c:v>
                </c:pt>
                <c:pt idx="3">
                  <c:v>499.1</c:v>
                </c:pt>
                <c:pt idx="4">
                  <c:v>496.6</c:v>
                </c:pt>
                <c:pt idx="5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19-4687-B11D-CE813A9921D1}"/>
            </c:ext>
          </c:extLst>
        </c:ser>
        <c:ser>
          <c:idx val="8"/>
          <c:order val="7"/>
          <c:tx>
            <c:strRef>
              <c:f>'Figura 7'!$I$21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1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7'!$I$22:$I$27</c:f>
              <c:numCache>
                <c:formatCode>#\ ##0,0</c:formatCode>
                <c:ptCount val="6"/>
                <c:pt idx="0">
                  <c:v>351.1</c:v>
                </c:pt>
                <c:pt idx="1">
                  <c:v>429.7</c:v>
                </c:pt>
                <c:pt idx="2">
                  <c:v>480.7</c:v>
                </c:pt>
                <c:pt idx="3">
                  <c:v>464.3</c:v>
                </c:pt>
                <c:pt idx="4">
                  <c:v>433.6</c:v>
                </c:pt>
                <c:pt idx="5">
                  <c:v>574.9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19-4687-B11D-CE813A9921D1}"/>
            </c:ext>
          </c:extLst>
        </c:ser>
        <c:ser>
          <c:idx val="9"/>
          <c:order val="8"/>
          <c:tx>
            <c:strRef>
              <c:f>'Figura 7'!$J$21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7'!$J$22:$J$27</c:f>
              <c:numCache>
                <c:formatCode>#\ ##0,0</c:formatCode>
                <c:ptCount val="6"/>
                <c:pt idx="0">
                  <c:v>361.6</c:v>
                </c:pt>
                <c:pt idx="1">
                  <c:v>430.8</c:v>
                </c:pt>
                <c:pt idx="2">
                  <c:v>474</c:v>
                </c:pt>
                <c:pt idx="3">
                  <c:v>501.7</c:v>
                </c:pt>
                <c:pt idx="4">
                  <c:v>508.3</c:v>
                </c:pt>
                <c:pt idx="5">
                  <c:v>669.7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19-4687-B11D-CE813A9921D1}"/>
            </c:ext>
          </c:extLst>
        </c:ser>
        <c:ser>
          <c:idx val="10"/>
          <c:order val="9"/>
          <c:tx>
            <c:strRef>
              <c:f>'Figura 7'!$K$21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1">
                <a:shade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7'!$K$22:$K$27</c:f>
              <c:numCache>
                <c:formatCode>#\ ##0,0</c:formatCode>
                <c:ptCount val="6"/>
                <c:pt idx="0">
                  <c:v>380.2</c:v>
                </c:pt>
                <c:pt idx="1">
                  <c:v>465.9</c:v>
                </c:pt>
                <c:pt idx="2">
                  <c:v>540.6</c:v>
                </c:pt>
                <c:pt idx="3">
                  <c:v>525.29999999999995</c:v>
                </c:pt>
                <c:pt idx="4">
                  <c:v>493.6</c:v>
                </c:pt>
                <c:pt idx="5">
                  <c:v>646.20000000000005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19-4687-B11D-CE813A9921D1}"/>
            </c:ext>
          </c:extLst>
        </c:ser>
        <c:ser>
          <c:idx val="11"/>
          <c:order val="10"/>
          <c:tx>
            <c:strRef>
              <c:f>'Figura 7'!$L$21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7'!$L$22:$L$27</c:f>
              <c:numCache>
                <c:formatCode>#\ ##0,0</c:formatCode>
                <c:ptCount val="6"/>
                <c:pt idx="0">
                  <c:v>353.5</c:v>
                </c:pt>
                <c:pt idx="1">
                  <c:v>455.3</c:v>
                </c:pt>
                <c:pt idx="2">
                  <c:v>522.6</c:v>
                </c:pt>
                <c:pt idx="3">
                  <c:v>504.1</c:v>
                </c:pt>
                <c:pt idx="4">
                  <c:v>522.9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19-4687-B11D-CE813A9921D1}"/>
            </c:ext>
          </c:extLst>
        </c:ser>
        <c:ser>
          <c:idx val="12"/>
          <c:order val="11"/>
          <c:tx>
            <c:strRef>
              <c:f>'Figura 7'!$M$21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shade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'Figura 7'!$A$22:$A$27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'Figura 7'!$M$22:$M$27</c:f>
              <c:numCache>
                <c:formatCode>#\ ##0,0</c:formatCode>
                <c:ptCount val="6"/>
                <c:pt idx="0">
                  <c:v>391.4</c:v>
                </c:pt>
                <c:pt idx="1">
                  <c:v>471.4</c:v>
                </c:pt>
                <c:pt idx="2">
                  <c:v>519.29999999999995</c:v>
                </c:pt>
                <c:pt idx="3">
                  <c:v>539.70000000000005</c:v>
                </c:pt>
                <c:pt idx="4">
                  <c:v>567.29999999999995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19-4687-B11D-CE813A992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24792848"/>
        <c:axId val="1"/>
      </c:barChart>
      <c:catAx>
        <c:axId val="112479284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700"/>
          <c:min val="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9284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0322766849715741"/>
          <c:w val="1"/>
          <c:h val="7.85073268055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358010999798734E-2"/>
          <c:y val="6.6174643530060306E-2"/>
          <c:w val="0.91471125269646625"/>
          <c:h val="0.64442261666444234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341781132602164E-2"/>
                  <c:y val="3.5646025728265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34-49D8-A099-D4B518B2ABF1}"/>
                </c:ext>
              </c:extLst>
            </c:dLbl>
            <c:dLbl>
              <c:idx val="1"/>
              <c:layout>
                <c:manualLayout>
                  <c:x val="-4.5141692313841478E-2"/>
                  <c:y val="-3.4324747261481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4-49D8-A099-D4B518B2ABF1}"/>
                </c:ext>
              </c:extLst>
            </c:dLbl>
            <c:dLbl>
              <c:idx val="2"/>
              <c:layout>
                <c:manualLayout>
                  <c:x val="-3.4394260362124784E-2"/>
                  <c:y val="-3.6512912226665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4-49D8-A099-D4B518B2ABF1}"/>
                </c:ext>
              </c:extLst>
            </c:dLbl>
            <c:dLbl>
              <c:idx val="3"/>
              <c:layout>
                <c:manualLayout>
                  <c:x val="-3.0079946903188826E-2"/>
                  <c:y val="-2.96531282021452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4-49D8-A099-D4B518B2ABF1}"/>
                </c:ext>
              </c:extLst>
            </c:dLbl>
            <c:dLbl>
              <c:idx val="4"/>
              <c:layout>
                <c:manualLayout>
                  <c:x val="-3.4329218311433471E-2"/>
                  <c:y val="2.7470891439774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34-49D8-A099-D4B518B2ABF1}"/>
                </c:ext>
              </c:extLst>
            </c:dLbl>
            <c:dLbl>
              <c:idx val="5"/>
              <c:layout>
                <c:manualLayout>
                  <c:x val="-2.6794256950175847E-2"/>
                  <c:y val="4.0341296321010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34-49D8-A099-D4B518B2ABF1}"/>
                </c:ext>
              </c:extLst>
            </c:dLbl>
            <c:dLbl>
              <c:idx val="6"/>
              <c:layout>
                <c:manualLayout>
                  <c:x val="-3.3150532654006484E-2"/>
                  <c:y val="-3.63257884300512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34-49D8-A099-D4B518B2ABF1}"/>
                </c:ext>
              </c:extLst>
            </c:dLbl>
            <c:dLbl>
              <c:idx val="7"/>
              <c:layout>
                <c:manualLayout>
                  <c:x val="-3.2209400549069296E-2"/>
                  <c:y val="3.734696649888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34-49D8-A099-D4B518B2ABF1}"/>
                </c:ext>
              </c:extLst>
            </c:dLbl>
            <c:dLbl>
              <c:idx val="8"/>
              <c:layout>
                <c:manualLayout>
                  <c:x val="-3.9455287635787734E-2"/>
                  <c:y val="-4.686009164108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34-49D8-A099-D4B518B2ABF1}"/>
                </c:ext>
              </c:extLst>
            </c:dLbl>
            <c:dLbl>
              <c:idx val="9"/>
              <c:layout>
                <c:manualLayout>
                  <c:x val="-3.1730151751335652E-2"/>
                  <c:y val="-3.1454664381463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34-49D8-A099-D4B518B2ABF1}"/>
                </c:ext>
              </c:extLst>
            </c:dLbl>
            <c:dLbl>
              <c:idx val="10"/>
              <c:layout>
                <c:manualLayout>
                  <c:x val="-3.1824599511268058E-2"/>
                  <c:y val="2.7723638974121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34-49D8-A099-D4B518B2ABF1}"/>
                </c:ext>
              </c:extLst>
            </c:dLbl>
            <c:dLbl>
              <c:idx val="11"/>
              <c:layout>
                <c:manualLayout>
                  <c:x val="-3.7130509548375421E-2"/>
                  <c:y val="-3.9740739072405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34-49D8-A099-D4B518B2ABF1}"/>
                </c:ext>
              </c:extLst>
            </c:dLbl>
            <c:dLbl>
              <c:idx val="12"/>
              <c:layout>
                <c:manualLayout>
                  <c:x val="-3.28926016227667E-2"/>
                  <c:y val="3.159806916879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34-49D8-A099-D4B518B2ABF1}"/>
                </c:ext>
              </c:extLst>
            </c:dLbl>
            <c:dLbl>
              <c:idx val="13"/>
              <c:layout>
                <c:manualLayout>
                  <c:x val="-3.28926016227667E-2"/>
                  <c:y val="-3.0807521299585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34-49D8-A099-D4B518B2ABF1}"/>
                </c:ext>
              </c:extLst>
            </c:dLbl>
            <c:dLbl>
              <c:idx val="14"/>
              <c:layout>
                <c:manualLayout>
                  <c:x val="-1.2918967025673515E-2"/>
                  <c:y val="7.68319773114766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34-49D8-A099-D4B518B2ABF1}"/>
                </c:ext>
              </c:extLst>
            </c:dLbl>
            <c:dLbl>
              <c:idx val="15"/>
              <c:layout>
                <c:manualLayout>
                  <c:x val="-5.1585062019531822E-2"/>
                  <c:y val="-1.135944757693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34-49D8-A099-D4B518B2ABF1}"/>
                </c:ext>
              </c:extLst>
            </c:dLbl>
            <c:dLbl>
              <c:idx val="16"/>
              <c:layout>
                <c:manualLayout>
                  <c:x val="-5.06305525097554E-2"/>
                  <c:y val="-2.776025236593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34-49D8-A099-D4B518B2ABF1}"/>
                </c:ext>
              </c:extLst>
            </c:dLbl>
            <c:dLbl>
              <c:idx val="17"/>
              <c:layout>
                <c:manualLayout>
                  <c:x val="-3.2759302146055269E-2"/>
                  <c:y val="-3.0066727552472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34-49D8-A099-D4B518B2ABF1}"/>
                </c:ext>
              </c:extLst>
            </c:dLbl>
            <c:dLbl>
              <c:idx val="18"/>
              <c:layout>
                <c:manualLayout>
                  <c:x val="-1.5488761874308858E-2"/>
                  <c:y val="-1.818326336968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34-49D8-A099-D4B518B2ABF1}"/>
                </c:ext>
              </c:extLst>
            </c:dLbl>
            <c:dLbl>
              <c:idx val="19"/>
              <c:layout>
                <c:manualLayout>
                  <c:x val="-2.7306774446621555E-2"/>
                  <c:y val="2.8361384896817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34-49D8-A099-D4B518B2ABF1}"/>
                </c:ext>
              </c:extLst>
            </c:dLbl>
            <c:dLbl>
              <c:idx val="20"/>
              <c:layout>
                <c:manualLayout>
                  <c:x val="-3.1676459224322974E-2"/>
                  <c:y val="-3.1006897008536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34-49D8-A099-D4B518B2ABF1}"/>
                </c:ext>
              </c:extLst>
            </c:dLbl>
            <c:dLbl>
              <c:idx val="21"/>
              <c:layout>
                <c:manualLayout>
                  <c:x val="-2.9989474665920567E-2"/>
                  <c:y val="-2.423342192636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34-49D8-A099-D4B518B2ABF1}"/>
                </c:ext>
              </c:extLst>
            </c:dLbl>
            <c:dLbl>
              <c:idx val="22"/>
              <c:layout>
                <c:manualLayout>
                  <c:x val="-4.5779207802070551E-2"/>
                  <c:y val="-3.2330658983084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34-49D8-A099-D4B518B2ABF1}"/>
                </c:ext>
              </c:extLst>
            </c:dLbl>
            <c:dLbl>
              <c:idx val="23"/>
              <c:layout>
                <c:manualLayout>
                  <c:x val="-3.3871948725955996E-2"/>
                  <c:y val="-5.2026157747230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34-49D8-A099-D4B518B2ABF1}"/>
                </c:ext>
              </c:extLst>
            </c:dLbl>
            <c:dLbl>
              <c:idx val="24"/>
              <c:layout>
                <c:manualLayout>
                  <c:x val="-3.3282538212135247E-2"/>
                  <c:y val="3.658677461555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34-49D8-A099-D4B518B2ABF1}"/>
                </c:ext>
              </c:extLst>
            </c:dLbl>
            <c:dLbl>
              <c:idx val="25"/>
              <c:layout>
                <c:manualLayout>
                  <c:x val="-4.1176439239511427E-2"/>
                  <c:y val="-2.9234705283290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34-49D8-A099-D4B518B2ABF1}"/>
                </c:ext>
              </c:extLst>
            </c:dLbl>
            <c:dLbl>
              <c:idx val="26"/>
              <c:layout>
                <c:manualLayout>
                  <c:x val="-1.0917436081911081E-2"/>
                  <c:y val="1.394272088228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34-49D8-A099-D4B518B2ABF1}"/>
                </c:ext>
              </c:extLst>
            </c:dLbl>
            <c:dLbl>
              <c:idx val="27"/>
              <c:layout>
                <c:manualLayout>
                  <c:x val="-2.8725768416003838E-2"/>
                  <c:y val="3.3899500732755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34-49D8-A099-D4B518B2ABF1}"/>
                </c:ext>
              </c:extLst>
            </c:dLbl>
            <c:dLbl>
              <c:idx val="28"/>
              <c:layout>
                <c:manualLayout>
                  <c:x val="-2.6887032521949985E-2"/>
                  <c:y val="3.2724773756592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34-49D8-A099-D4B518B2ABF1}"/>
                </c:ext>
              </c:extLst>
            </c:dLbl>
            <c:dLbl>
              <c:idx val="29"/>
              <c:layout>
                <c:manualLayout>
                  <c:x val="-3.2618426773956599E-2"/>
                  <c:y val="-3.031504342714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34-49D8-A099-D4B518B2ABF1}"/>
                </c:ext>
              </c:extLst>
            </c:dLbl>
            <c:dLbl>
              <c:idx val="30"/>
              <c:layout>
                <c:manualLayout>
                  <c:x val="-2.4330442197263415E-2"/>
                  <c:y val="2.7168086639012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34-49D8-A099-D4B518B2ABF1}"/>
                </c:ext>
              </c:extLst>
            </c:dLbl>
            <c:dLbl>
              <c:idx val="31"/>
              <c:layout>
                <c:manualLayout>
                  <c:x val="-1.3645096393407677E-2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34-49D8-A099-D4B518B2ABF1}"/>
                </c:ext>
              </c:extLst>
            </c:dLbl>
            <c:dLbl>
              <c:idx val="32"/>
              <c:layout>
                <c:manualLayout>
                  <c:x val="-3.8948049340857889E-2"/>
                  <c:y val="-3.2269407002090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34-49D8-A099-D4B518B2ABF1}"/>
                </c:ext>
              </c:extLst>
            </c:dLbl>
            <c:dLbl>
              <c:idx val="33"/>
              <c:layout>
                <c:manualLayout>
                  <c:x val="-5.9737540274658199E-3"/>
                  <c:y val="3.1135729484918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34-49D8-A099-D4B518B2A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8'!$B$25:$AI$25</c:f>
              <c:numCache>
                <c:formatCode>#\ ##0,0</c:formatCode>
                <c:ptCount val="34"/>
                <c:pt idx="0">
                  <c:v>71.738158213015794</c:v>
                </c:pt>
                <c:pt idx="1">
                  <c:v>123.27227087030982</c:v>
                </c:pt>
                <c:pt idx="2">
                  <c:v>116.24365644398502</c:v>
                </c:pt>
                <c:pt idx="3">
                  <c:v>96.580225893758936</c:v>
                </c:pt>
                <c:pt idx="4">
                  <c:v>93.408604141465986</c:v>
                </c:pt>
                <c:pt idx="5">
                  <c:v>92.490171422142794</c:v>
                </c:pt>
                <c:pt idx="6">
                  <c:v>112.04816621722891</c:v>
                </c:pt>
                <c:pt idx="7">
                  <c:v>93.020207912369386</c:v>
                </c:pt>
                <c:pt idx="8">
                  <c:v>108.06099409813686</c:v>
                </c:pt>
                <c:pt idx="9">
                  <c:v>104.71321760096355</c:v>
                </c:pt>
                <c:pt idx="10">
                  <c:v>95.961007942682357</c:v>
                </c:pt>
                <c:pt idx="11">
                  <c:v>107.05149255623367</c:v>
                </c:pt>
                <c:pt idx="12">
                  <c:v>70.382208343865415</c:v>
                </c:pt>
                <c:pt idx="13">
                  <c:v>127.63158194440297</c:v>
                </c:pt>
                <c:pt idx="14">
                  <c:v>103.24095247310265</c:v>
                </c:pt>
                <c:pt idx="15">
                  <c:v>57.064146061655876</c:v>
                </c:pt>
                <c:pt idx="16">
                  <c:v>115.32045479750228</c:v>
                </c:pt>
                <c:pt idx="17">
                  <c:v>125.55839051166471</c:v>
                </c:pt>
                <c:pt idx="18">
                  <c:v>120.09478099934977</c:v>
                </c:pt>
                <c:pt idx="19">
                  <c:v>87.312042792465732</c:v>
                </c:pt>
                <c:pt idx="20">
                  <c:v>117.22959939467061</c:v>
                </c:pt>
                <c:pt idx="21">
                  <c:v>97.096953437578748</c:v>
                </c:pt>
                <c:pt idx="22">
                  <c:v>105.93754706899317</c:v>
                </c:pt>
                <c:pt idx="23">
                  <c:v>108.49423751970338</c:v>
                </c:pt>
                <c:pt idx="24">
                  <c:v>70.407885353173725</c:v>
                </c:pt>
                <c:pt idx="25">
                  <c:v>130.56565598353049</c:v>
                </c:pt>
                <c:pt idx="26">
                  <c:v>120.83026196604835</c:v>
                </c:pt>
                <c:pt idx="27">
                  <c:v>89.231037795592442</c:v>
                </c:pt>
                <c:pt idx="28">
                  <c:v>100.2114807539604</c:v>
                </c:pt>
                <c:pt idx="29" formatCode="0,0">
                  <c:v>104.66057637383682</c:v>
                </c:pt>
                <c:pt idx="30" formatCode="0,0">
                  <c:v>95.30942428771003</c:v>
                </c:pt>
                <c:pt idx="31" formatCode="0,0">
                  <c:v>102.30249040432689</c:v>
                </c:pt>
                <c:pt idx="32" formatCode="0,0">
                  <c:v>116.47910704981066</c:v>
                </c:pt>
                <c:pt idx="33" formatCode="0,0">
                  <c:v>96.491276111547222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2D34-49D8-A099-D4B518B2ABF1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501978496342781E-2"/>
                  <c:y val="3.217930566250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34-49D8-A099-D4B518B2ABF1}"/>
                </c:ext>
              </c:extLst>
            </c:dLbl>
            <c:dLbl>
              <c:idx val="1"/>
              <c:layout>
                <c:manualLayout>
                  <c:x val="-2.7799805481167644E-2"/>
                  <c:y val="-2.569297134388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34-49D8-A099-D4B518B2ABF1}"/>
                </c:ext>
              </c:extLst>
            </c:dLbl>
            <c:dLbl>
              <c:idx val="2"/>
              <c:layout>
                <c:manualLayout>
                  <c:x val="-3.6931665267729862E-2"/>
                  <c:y val="2.856272303501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34-49D8-A099-D4B518B2ABF1}"/>
                </c:ext>
              </c:extLst>
            </c:dLbl>
            <c:dLbl>
              <c:idx val="3"/>
              <c:layout>
                <c:manualLayout>
                  <c:x val="-1.9720878798779595E-2"/>
                  <c:y val="-2.4597067322420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34-49D8-A099-D4B518B2ABF1}"/>
                </c:ext>
              </c:extLst>
            </c:dLbl>
            <c:dLbl>
              <c:idx val="4"/>
              <c:layout>
                <c:manualLayout>
                  <c:x val="-2.4095287581438106E-2"/>
                  <c:y val="-3.1132417596065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34-49D8-A099-D4B518B2ABF1}"/>
                </c:ext>
              </c:extLst>
            </c:dLbl>
            <c:dLbl>
              <c:idx val="5"/>
              <c:layout>
                <c:manualLayout>
                  <c:x val="-2.3283888380807923E-2"/>
                  <c:y val="-4.9628186307220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34-49D8-A099-D4B518B2ABF1}"/>
                </c:ext>
              </c:extLst>
            </c:dLbl>
            <c:dLbl>
              <c:idx val="6"/>
              <c:layout>
                <c:manualLayout>
                  <c:x val="-3.5559055118110236E-2"/>
                  <c:y val="4.1184804877446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34-49D8-A099-D4B518B2ABF1}"/>
                </c:ext>
              </c:extLst>
            </c:dLbl>
            <c:dLbl>
              <c:idx val="7"/>
              <c:layout>
                <c:manualLayout>
                  <c:x val="-3.0471731574093778E-2"/>
                  <c:y val="-4.45879841942834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34-49D8-A099-D4B518B2ABF1}"/>
                </c:ext>
              </c:extLst>
            </c:dLbl>
            <c:dLbl>
              <c:idx val="8"/>
              <c:layout>
                <c:manualLayout>
                  <c:x val="-3.5101722690755024E-2"/>
                  <c:y val="4.4001092923321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34-49D8-A099-D4B518B2ABF1}"/>
                </c:ext>
              </c:extLst>
            </c:dLbl>
            <c:dLbl>
              <c:idx val="9"/>
              <c:layout>
                <c:manualLayout>
                  <c:x val="-3.5303968983572548E-2"/>
                  <c:y val="4.7221573643988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34-49D8-A099-D4B518B2ABF1}"/>
                </c:ext>
              </c:extLst>
            </c:dLbl>
            <c:dLbl>
              <c:idx val="10"/>
              <c:layout>
                <c:manualLayout>
                  <c:x val="-2.8802049611172675E-2"/>
                  <c:y val="-3.4842878682717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34-49D8-A099-D4B518B2ABF1}"/>
                </c:ext>
              </c:extLst>
            </c:dLbl>
            <c:dLbl>
              <c:idx val="11"/>
              <c:layout>
                <c:manualLayout>
                  <c:x val="-2.9047726792771594E-2"/>
                  <c:y val="4.114600310207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34-49D8-A099-D4B518B2ABF1}"/>
                </c:ext>
              </c:extLst>
            </c:dLbl>
            <c:dLbl>
              <c:idx val="12"/>
              <c:layout>
                <c:manualLayout>
                  <c:x val="-3.2407248828644493E-2"/>
                  <c:y val="-3.4515472799942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34-49D8-A099-D4B518B2ABF1}"/>
                </c:ext>
              </c:extLst>
            </c:dLbl>
            <c:dLbl>
              <c:idx val="13"/>
              <c:layout>
                <c:manualLayout>
                  <c:x val="-1.9258297027592425E-2"/>
                  <c:y val="-2.80497114516836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34-49D8-A099-D4B518B2ABF1}"/>
                </c:ext>
              </c:extLst>
            </c:dLbl>
            <c:dLbl>
              <c:idx val="14"/>
              <c:layout>
                <c:manualLayout>
                  <c:x val="-4.7192400442330494E-2"/>
                  <c:y val="1.9150997292530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34-49D8-A099-D4B518B2ABF1}"/>
                </c:ext>
              </c:extLst>
            </c:dLbl>
            <c:dLbl>
              <c:idx val="15"/>
              <c:layout>
                <c:manualLayout>
                  <c:x val="-5.3188825534739191E-3"/>
                  <c:y val="1.55245852041516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34-49D8-A099-D4B518B2ABF1}"/>
                </c:ext>
              </c:extLst>
            </c:dLbl>
            <c:dLbl>
              <c:idx val="16"/>
              <c:layout>
                <c:manualLayout>
                  <c:x val="-5.8651425903190925E-3"/>
                  <c:y val="-4.94332530200294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D34-49D8-A099-D4B518B2ABF1}"/>
                </c:ext>
              </c:extLst>
            </c:dLbl>
            <c:dLbl>
              <c:idx val="17"/>
              <c:layout>
                <c:manualLayout>
                  <c:x val="-4.7109742170946517E-2"/>
                  <c:y val="-1.0118482823716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D34-49D8-A099-D4B518B2ABF1}"/>
                </c:ext>
              </c:extLst>
            </c:dLbl>
            <c:dLbl>
              <c:idx val="18"/>
              <c:layout>
                <c:manualLayout>
                  <c:x val="-3.3168791718294219E-2"/>
                  <c:y val="-2.8108663073267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D34-49D8-A099-D4B518B2ABF1}"/>
                </c:ext>
              </c:extLst>
            </c:dLbl>
            <c:dLbl>
              <c:idx val="19"/>
              <c:layout>
                <c:manualLayout>
                  <c:x val="-2.8012577108064537E-2"/>
                  <c:y val="-3.3084776074914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D34-49D8-A099-D4B518B2ABF1}"/>
                </c:ext>
              </c:extLst>
            </c:dLbl>
            <c:dLbl>
              <c:idx val="20"/>
              <c:layout>
                <c:manualLayout>
                  <c:x val="-3.3413272579506242E-2"/>
                  <c:y val="3.68677811172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D34-49D8-A099-D4B518B2ABF1}"/>
                </c:ext>
              </c:extLst>
            </c:dLbl>
            <c:dLbl>
              <c:idx val="21"/>
              <c:layout>
                <c:manualLayout>
                  <c:x val="-2.5551664398890648E-2"/>
                  <c:y val="3.98451888429200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D34-49D8-A099-D4B518B2ABF1}"/>
                </c:ext>
              </c:extLst>
            </c:dLbl>
            <c:dLbl>
              <c:idx val="22"/>
              <c:layout>
                <c:manualLayout>
                  <c:x val="-3.2187137775290781E-2"/>
                  <c:y val="2.95629134686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2D34-49D8-A099-D4B518B2ABF1}"/>
                </c:ext>
              </c:extLst>
            </c:dLbl>
            <c:dLbl>
              <c:idx val="23"/>
              <c:layout>
                <c:manualLayout>
                  <c:x val="-2.2791878172588834E-2"/>
                  <c:y val="3.0929729998261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D34-49D8-A099-D4B518B2ABF1}"/>
                </c:ext>
              </c:extLst>
            </c:dLbl>
            <c:dLbl>
              <c:idx val="24"/>
              <c:layout>
                <c:manualLayout>
                  <c:x val="-2.2015668092250015E-2"/>
                  <c:y val="-3.0394859948500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D34-49D8-A099-D4B518B2ABF1}"/>
                </c:ext>
              </c:extLst>
            </c:dLbl>
            <c:dLbl>
              <c:idx val="25"/>
              <c:layout>
                <c:manualLayout>
                  <c:x val="-2.0808026597678615E-2"/>
                  <c:y val="3.6698046813548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D34-49D8-A099-D4B518B2ABF1}"/>
                </c:ext>
              </c:extLst>
            </c:dLbl>
            <c:dLbl>
              <c:idx val="26"/>
              <c:layout>
                <c:manualLayout>
                  <c:x val="-8.3516527439146254E-3"/>
                  <c:y val="-1.8180613858598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D34-49D8-A099-D4B518B2ABF1}"/>
                </c:ext>
              </c:extLst>
            </c:dLbl>
            <c:dLbl>
              <c:idx val="27"/>
              <c:layout>
                <c:manualLayout>
                  <c:x val="-2.3717974339502103E-2"/>
                  <c:y val="-2.643052899144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2D34-49D8-A099-D4B518B2ABF1}"/>
                </c:ext>
              </c:extLst>
            </c:dLbl>
            <c:dLbl>
              <c:idx val="28"/>
              <c:layout>
                <c:manualLayout>
                  <c:x val="-5.6903420067416673E-3"/>
                  <c:y val="-7.07618172334136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D34-49D8-A099-D4B518B2ABF1}"/>
                </c:ext>
              </c:extLst>
            </c:dLbl>
            <c:dLbl>
              <c:idx val="29"/>
              <c:layout>
                <c:manualLayout>
                  <c:x val="-5.0978134105503572E-2"/>
                  <c:y val="9.628654462356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D34-49D8-A099-D4B518B2ABF1}"/>
                </c:ext>
              </c:extLst>
            </c:dLbl>
            <c:dLbl>
              <c:idx val="30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2D34-49D8-A099-D4B518B2ABF1}"/>
                </c:ext>
              </c:extLst>
            </c:dLbl>
            <c:dLbl>
              <c:idx val="31"/>
              <c:layout>
                <c:manualLayout>
                  <c:x val="-3.7333759675979711E-2"/>
                  <c:y val="-3.1955753164923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D34-49D8-A099-D4B518B2ABF1}"/>
                </c:ext>
              </c:extLst>
            </c:dLbl>
            <c:dLbl>
              <c:idx val="32"/>
              <c:layout>
                <c:manualLayout>
                  <c:x val="-2.5940635663121568E-2"/>
                  <c:y val="-3.61618520082466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D34-49D8-A099-D4B518B2ABF1}"/>
                </c:ext>
              </c:extLst>
            </c:dLbl>
            <c:dLbl>
              <c:idx val="33"/>
              <c:layout>
                <c:manualLayout>
                  <c:x val="-8.5476826081343096E-4"/>
                  <c:y val="2.6929630641595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2D34-49D8-A099-D4B518B2AB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8'!$B$23:$AI$24</c:f>
              <c:multiLvlStrCache>
                <c:ptCount val="3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 </c:v>
                  </c:pt>
                  <c:pt idx="6">
                    <c:v>VII</c:v>
                  </c:pt>
                  <c:pt idx="7">
                    <c:v>VIII </c:v>
                  </c:pt>
                  <c:pt idx="8">
                    <c:v>IX</c:v>
                  </c:pt>
                  <c:pt idx="9">
                    <c:v>X 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  <c:pt idx="32">
                    <c:v>IX</c:v>
                  </c:pt>
                  <c:pt idx="33">
                    <c:v>X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'Figura 8'!$B$26:$AI$26</c:f>
              <c:numCache>
                <c:formatCode>#\ ##0,0</c:formatCode>
                <c:ptCount val="34"/>
                <c:pt idx="0">
                  <c:v>99.543424894989869</c:v>
                </c:pt>
                <c:pt idx="1">
                  <c:v>107.40131750961253</c:v>
                </c:pt>
                <c:pt idx="2">
                  <c:v>101.84987714724333</c:v>
                </c:pt>
                <c:pt idx="3">
                  <c:v>115.96700414337735</c:v>
                </c:pt>
                <c:pt idx="4">
                  <c:v>95.255444572503052</c:v>
                </c:pt>
                <c:pt idx="5">
                  <c:v>97.112719321999705</c:v>
                </c:pt>
                <c:pt idx="6">
                  <c:v>102.26719836939048</c:v>
                </c:pt>
                <c:pt idx="7">
                  <c:v>96.591868428897087</c:v>
                </c:pt>
                <c:pt idx="8">
                  <c:v>105.84853894732886</c:v>
                </c:pt>
                <c:pt idx="9">
                  <c:v>97.174714783775727</c:v>
                </c:pt>
                <c:pt idx="10">
                  <c:v>96.469519333115954</c:v>
                </c:pt>
                <c:pt idx="11">
                  <c:v>103.91915692353963</c:v>
                </c:pt>
                <c:pt idx="12">
                  <c:v>101.95494191241148</c:v>
                </c:pt>
                <c:pt idx="13">
                  <c:v>105.56040244460927</c:v>
                </c:pt>
                <c:pt idx="14">
                  <c:v>93.752698643620619</c:v>
                </c:pt>
                <c:pt idx="15">
                  <c:v>55.393509795256001</c:v>
                </c:pt>
                <c:pt idx="16">
                  <c:v>68.38775508029515</c:v>
                </c:pt>
                <c:pt idx="17">
                  <c:v>92.838583025180498</c:v>
                </c:pt>
                <c:pt idx="18">
                  <c:v>99.505682896081424</c:v>
                </c:pt>
                <c:pt idx="19">
                  <c:v>93.399537993946922</c:v>
                </c:pt>
                <c:pt idx="20">
                  <c:v>101.32416894790069</c:v>
                </c:pt>
                <c:pt idx="21">
                  <c:v>93.954405564414117</c:v>
                </c:pt>
                <c:pt idx="22">
                  <c:v>103.7223292586142</c:v>
                </c:pt>
                <c:pt idx="23">
                  <c:v>105.12020671519058</c:v>
                </c:pt>
                <c:pt idx="24" formatCode="0,0">
                  <c:v>105.14366410240868</c:v>
                </c:pt>
                <c:pt idx="25" formatCode="0,0">
                  <c:v>107.56077192573727</c:v>
                </c:pt>
                <c:pt idx="26" formatCode="0,0">
                  <c:v>125.88605526903886</c:v>
                </c:pt>
                <c:pt idx="27" formatCode="0,0">
                  <c:v>196.84765533007069</c:v>
                </c:pt>
                <c:pt idx="28" formatCode="0,0">
                  <c:v>171.05720800538208</c:v>
                </c:pt>
                <c:pt idx="29" formatCode="0,0">
                  <c:v>142.58661575531545</c:v>
                </c:pt>
                <c:pt idx="30" formatCode="0,0">
                  <c:v>113.15935751484174</c:v>
                </c:pt>
                <c:pt idx="31" formatCode="0,0">
                  <c:v>132.58748410958998</c:v>
                </c:pt>
                <c:pt idx="32" formatCode="0,0">
                  <c:v>131.73867209997553</c:v>
                </c:pt>
                <c:pt idx="33" formatCode="0,0">
                  <c:v>130.91690446617437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2D34-49D8-A099-D4B518B2A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83648"/>
        <c:axId val="1"/>
      </c:lineChart>
      <c:catAx>
        <c:axId val="11247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"/>
        <c:crossesAt val="50"/>
        <c:auto val="1"/>
        <c:lblAlgn val="ctr"/>
        <c:lblOffset val="100"/>
        <c:noMultiLvlLbl val="0"/>
      </c:catAx>
      <c:valAx>
        <c:axId val="1"/>
        <c:scaling>
          <c:orientation val="minMax"/>
          <c:min val="50"/>
        </c:scaling>
        <c:delete val="0"/>
        <c:axPos val="l"/>
        <c:numFmt formatCode="#\ ##0,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4783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86909355877257E-2"/>
          <c:y val="0.93370381244717293"/>
          <c:w val="0.93252347705828564"/>
          <c:h val="5.4448329552026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0</xdr:rowOff>
    </xdr:from>
    <xdr:to>
      <xdr:col>9</xdr:col>
      <xdr:colOff>609600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348D657-078E-4FA8-A456-F902297F5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0</xdr:rowOff>
    </xdr:from>
    <xdr:to>
      <xdr:col>10</xdr:col>
      <xdr:colOff>9525</xdr:colOff>
      <xdr:row>18</xdr:row>
      <xdr:rowOff>142875</xdr:rowOff>
    </xdr:to>
    <xdr:graphicFrame macro="">
      <xdr:nvGraphicFramePr>
        <xdr:cNvPr id="7169" name="Chart 1">
          <a:extLst>
            <a:ext uri="{FF2B5EF4-FFF2-40B4-BE49-F238E27FC236}">
              <a16:creationId xmlns:a16="http://schemas.microsoft.com/office/drawing/2014/main" id="{8E7A3031-5982-44ED-BC88-936F29839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9525</xdr:rowOff>
    </xdr:from>
    <xdr:to>
      <xdr:col>11</xdr:col>
      <xdr:colOff>238125</xdr:colOff>
      <xdr:row>20</xdr:row>
      <xdr:rowOff>76200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B2EC0725-FBA1-4CEA-9DF9-43DA1D838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0.04699</cdr:x>
      <cdr:y>0</cdr:y>
    </cdr:from>
    <cdr:to>
      <cdr:x>0.18796</cdr:x>
      <cdr:y>0.30094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8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6</xdr:col>
      <xdr:colOff>0</xdr:colOff>
      <xdr:row>19</xdr:row>
      <xdr:rowOff>66675</xdr:rowOff>
    </xdr:to>
    <xdr:graphicFrame macro="">
      <xdr:nvGraphicFramePr>
        <xdr:cNvPr id="9217" name="Chart 2">
          <a:extLst>
            <a:ext uri="{FF2B5EF4-FFF2-40B4-BE49-F238E27FC236}">
              <a16:creationId xmlns:a16="http://schemas.microsoft.com/office/drawing/2014/main" id="{F13DE307-2629-47F6-97D1-49D71ADB4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142875</xdr:rowOff>
    </xdr:from>
    <xdr:to>
      <xdr:col>4</xdr:col>
      <xdr:colOff>809625</xdr:colOff>
      <xdr:row>17</xdr:row>
      <xdr:rowOff>142875</xdr:rowOff>
    </xdr:to>
    <xdr:graphicFrame macro="">
      <xdr:nvGraphicFramePr>
        <xdr:cNvPr id="10241" name="Chart 1">
          <a:extLst>
            <a:ext uri="{FF2B5EF4-FFF2-40B4-BE49-F238E27FC236}">
              <a16:creationId xmlns:a16="http://schemas.microsoft.com/office/drawing/2014/main" id="{C11C63CE-BD88-4332-A143-07DD09CAC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0.05596</cdr:x>
      <cdr:y>0</cdr:y>
    </cdr:from>
    <cdr:to>
      <cdr:x>0.22497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4342" y="0"/>
          <a:ext cx="919207" cy="8702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19050</xdr:rowOff>
    </xdr:from>
    <xdr:to>
      <xdr:col>6</xdr:col>
      <xdr:colOff>38100</xdr:colOff>
      <xdr:row>21</xdr:row>
      <xdr:rowOff>123825</xdr:rowOff>
    </xdr:to>
    <xdr:graphicFrame macro="">
      <xdr:nvGraphicFramePr>
        <xdr:cNvPr id="11265" name="Chart 2">
          <a:extLst>
            <a:ext uri="{FF2B5EF4-FFF2-40B4-BE49-F238E27FC236}">
              <a16:creationId xmlns:a16="http://schemas.microsoft.com/office/drawing/2014/main" id="{D965DE5A-160C-4A4A-843B-D07099A905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2</xdr:col>
      <xdr:colOff>9525</xdr:colOff>
      <xdr:row>20</xdr:row>
      <xdr:rowOff>142875</xdr:rowOff>
    </xdr:to>
    <xdr:graphicFrame macro="">
      <xdr:nvGraphicFramePr>
        <xdr:cNvPr id="12289" name="Chart 1">
          <a:extLst>
            <a:ext uri="{FF2B5EF4-FFF2-40B4-BE49-F238E27FC236}">
              <a16:creationId xmlns:a16="http://schemas.microsoft.com/office/drawing/2014/main" id="{EC05A1FE-36E5-4638-9993-5D37ED163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495300</xdr:colOff>
      <xdr:row>2</xdr:row>
      <xdr:rowOff>0</xdr:rowOff>
    </xdr:from>
    <xdr:to>
      <xdr:col>6</xdr:col>
      <xdr:colOff>95250</xdr:colOff>
      <xdr:row>20</xdr:row>
      <xdr:rowOff>123825</xdr:rowOff>
    </xdr:to>
    <xdr:graphicFrame macro="">
      <xdr:nvGraphicFramePr>
        <xdr:cNvPr id="12290" name="Chart 2">
          <a:extLst>
            <a:ext uri="{FF2B5EF4-FFF2-40B4-BE49-F238E27FC236}">
              <a16:creationId xmlns:a16="http://schemas.microsoft.com/office/drawing/2014/main" id="{A66EE889-C9E1-4831-9FDE-71609C7D4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19050</xdr:rowOff>
    </xdr:from>
    <xdr:to>
      <xdr:col>9</xdr:col>
      <xdr:colOff>704850</xdr:colOff>
      <xdr:row>19</xdr:row>
      <xdr:rowOff>76200</xdr:rowOff>
    </xdr:to>
    <xdr:graphicFrame macro="">
      <xdr:nvGraphicFramePr>
        <xdr:cNvPr id="13313" name="Chart 1">
          <a:extLst>
            <a:ext uri="{FF2B5EF4-FFF2-40B4-BE49-F238E27FC236}">
              <a16:creationId xmlns:a16="http://schemas.microsoft.com/office/drawing/2014/main" id="{4F9D12F8-59E8-4DE0-BB11-49517E4FC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19050</xdr:rowOff>
    </xdr:from>
    <xdr:to>
      <xdr:col>4</xdr:col>
      <xdr:colOff>190500</xdr:colOff>
      <xdr:row>21</xdr:row>
      <xdr:rowOff>85725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6BBC9558-344A-4982-AEC4-FEE4AD75B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0.30868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290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190500</xdr:rowOff>
    </xdr:from>
    <xdr:to>
      <xdr:col>12</xdr:col>
      <xdr:colOff>352425</xdr:colOff>
      <xdr:row>15</xdr:row>
      <xdr:rowOff>257175</xdr:rowOff>
    </xdr:to>
    <xdr:graphicFrame macro="">
      <xdr:nvGraphicFramePr>
        <xdr:cNvPr id="2049" name="Chart 1">
          <a:extLst>
            <a:ext uri="{FF2B5EF4-FFF2-40B4-BE49-F238E27FC236}">
              <a16:creationId xmlns:a16="http://schemas.microsoft.com/office/drawing/2014/main" id="{AFE8F06A-AAED-479C-AFC8-2D5ABD56B6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0.04912</cdr:x>
      <cdr:y>0</cdr:y>
    </cdr:from>
    <cdr:to>
      <cdr:x>0.18685</cdr:x>
      <cdr:y>0.29357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30319" y="0"/>
          <a:ext cx="926186" cy="945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5</xdr:col>
      <xdr:colOff>742950</xdr:colOff>
      <xdr:row>19</xdr:row>
      <xdr:rowOff>142875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B120EBA4-DA7C-4B9C-B7DE-795F6DA40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4</xdr:col>
      <xdr:colOff>723900</xdr:colOff>
      <xdr:row>18</xdr:row>
      <xdr:rowOff>19050</xdr:rowOff>
    </xdr:to>
    <xdr:graphicFrame macro="">
      <xdr:nvGraphicFramePr>
        <xdr:cNvPr id="4097" name="Chart 1">
          <a:extLst>
            <a:ext uri="{FF2B5EF4-FFF2-40B4-BE49-F238E27FC236}">
              <a16:creationId xmlns:a16="http://schemas.microsoft.com/office/drawing/2014/main" id="{19124CF2-046B-4380-9129-6277612AB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0.07979</cdr:x>
      <cdr:y>0</cdr:y>
    </cdr:from>
    <cdr:to>
      <cdr:x>0.25</cdr:x>
      <cdr:y>0.41202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800" y="0"/>
          <a:ext cx="980856" cy="10164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0</xdr:rowOff>
    </xdr:from>
    <xdr:to>
      <xdr:col>5</xdr:col>
      <xdr:colOff>714375</xdr:colOff>
      <xdr:row>21</xdr:row>
      <xdr:rowOff>95250</xdr:rowOff>
    </xdr:to>
    <xdr:graphicFrame macro="">
      <xdr:nvGraphicFramePr>
        <xdr:cNvPr id="5121" name="Chart 1">
          <a:extLst>
            <a:ext uri="{FF2B5EF4-FFF2-40B4-BE49-F238E27FC236}">
              <a16:creationId xmlns:a16="http://schemas.microsoft.com/office/drawing/2014/main" id="{098B5CF9-ECF4-4984-AB6F-785CB7BDF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6</xdr:col>
      <xdr:colOff>180975</xdr:colOff>
      <xdr:row>21</xdr:row>
      <xdr:rowOff>0</xdr:rowOff>
    </xdr:to>
    <xdr:grpSp>
      <xdr:nvGrpSpPr>
        <xdr:cNvPr id="6145" name="Group 1">
          <a:extLst>
            <a:ext uri="{FF2B5EF4-FFF2-40B4-BE49-F238E27FC236}">
              <a16:creationId xmlns:a16="http://schemas.microsoft.com/office/drawing/2014/main" id="{F5473708-85AF-426C-95D8-1068E7DB8585}"/>
            </a:ext>
          </a:extLst>
        </xdr:cNvPr>
        <xdr:cNvGrpSpPr>
          <a:grpSpLocks/>
        </xdr:cNvGrpSpPr>
      </xdr:nvGrpSpPr>
      <xdr:grpSpPr bwMode="auto">
        <a:xfrm>
          <a:off x="0" y="381000"/>
          <a:ext cx="7172325" cy="2819400"/>
          <a:chOff x="9525" y="254104"/>
          <a:chExt cx="5169025" cy="2633355"/>
        </a:xfrm>
      </xdr:grpSpPr>
      <xdr:graphicFrame macro="">
        <xdr:nvGraphicFramePr>
          <xdr:cNvPr id="6146" name="Chart 2">
            <a:extLst>
              <a:ext uri="{FF2B5EF4-FFF2-40B4-BE49-F238E27FC236}">
                <a16:creationId xmlns:a16="http://schemas.microsoft.com/office/drawing/2014/main" id="{E4C9BD05-6429-44DE-A96C-FA3FF3EC0441}"/>
              </a:ext>
            </a:extLst>
          </xdr:cNvPr>
          <xdr:cNvGraphicFramePr>
            <a:graphicFrameLocks/>
          </xdr:cNvGraphicFramePr>
        </xdr:nvGraphicFramePr>
        <xdr:xfrm>
          <a:off x="9525" y="265541"/>
          <a:ext cx="2639046" cy="26219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6147" name="Chart 3">
            <a:extLst>
              <a:ext uri="{FF2B5EF4-FFF2-40B4-BE49-F238E27FC236}">
                <a16:creationId xmlns:a16="http://schemas.microsoft.com/office/drawing/2014/main" id="{13635D9A-7E77-47FE-BB49-E2D1F22F0DE4}"/>
              </a:ext>
            </a:extLst>
          </xdr:cNvPr>
          <xdr:cNvGraphicFramePr>
            <a:graphicFrameLocks/>
          </xdr:cNvGraphicFramePr>
        </xdr:nvGraphicFramePr>
        <xdr:xfrm>
          <a:off x="2487387" y="254104"/>
          <a:ext cx="2691163" cy="25885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4:D30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6"/>
  <sheetViews>
    <sheetView tabSelected="1" workbookViewId="0">
      <selection activeCell="A2" sqref="A2:J2"/>
    </sheetView>
  </sheetViews>
  <sheetFormatPr defaultRowHeight="12" x14ac:dyDescent="0.2"/>
  <cols>
    <col min="1" max="1" width="8.85546875" style="3" customWidth="1"/>
    <col min="2" max="2" width="10.140625" style="3" customWidth="1"/>
    <col min="3" max="3" width="11.28515625" style="3" customWidth="1"/>
    <col min="4" max="9" width="9.140625" style="3"/>
    <col min="10" max="10" width="11.85546875" style="3" customWidth="1"/>
    <col min="11" max="11" width="10.5703125" style="3" customWidth="1"/>
    <col min="12" max="12" width="10.28515625" style="3" customWidth="1"/>
    <col min="13" max="13" width="10.7109375" style="3" customWidth="1"/>
    <col min="14" max="16384" width="9.140625" style="3"/>
  </cols>
  <sheetData>
    <row r="2" spans="1:13" s="5" customFormat="1" x14ac:dyDescent="0.2">
      <c r="A2" s="137" t="s">
        <v>83</v>
      </c>
      <c r="B2" s="137"/>
      <c r="C2" s="137"/>
      <c r="D2" s="137"/>
      <c r="E2" s="137"/>
      <c r="F2" s="137"/>
      <c r="G2" s="137"/>
      <c r="H2" s="137"/>
      <c r="I2" s="137"/>
      <c r="J2" s="137"/>
      <c r="K2" s="136"/>
      <c r="L2" s="136"/>
      <c r="M2" s="136"/>
    </row>
    <row r="3" spans="1:13" x14ac:dyDescent="0.2">
      <c r="A3" s="1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">
      <c r="A4" s="1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x14ac:dyDescent="0.2">
      <c r="A5" s="1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2">
      <c r="A6" s="1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">
      <c r="A7" s="1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">
      <c r="A9" s="1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1:13" x14ac:dyDescent="0.2">
      <c r="A10" s="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</row>
    <row r="11" spans="1:13" x14ac:dyDescent="0.2">
      <c r="A11" s="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x14ac:dyDescent="0.2">
      <c r="A12" s="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</row>
    <row r="13" spans="1:13" x14ac:dyDescent="0.2">
      <c r="A13" s="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</row>
    <row r="14" spans="1:13" x14ac:dyDescent="0.2">
      <c r="A14" s="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x14ac:dyDescent="0.2">
      <c r="A15" s="1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x14ac:dyDescent="0.2">
      <c r="A16" s="1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4" x14ac:dyDescent="0.2">
      <c r="A17" s="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4" x14ac:dyDescent="0.2">
      <c r="A18" s="1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</row>
    <row r="19" spans="1:14" x14ac:dyDescent="0.2">
      <c r="N19" s="6"/>
    </row>
    <row r="20" spans="1:14" x14ac:dyDescent="0.2">
      <c r="A20" s="40" t="s">
        <v>0</v>
      </c>
      <c r="B20" s="66" t="s">
        <v>1</v>
      </c>
      <c r="C20" s="66" t="s">
        <v>2</v>
      </c>
      <c r="D20" s="66" t="s">
        <v>3</v>
      </c>
      <c r="E20" s="66" t="s">
        <v>4</v>
      </c>
      <c r="F20" s="66" t="s">
        <v>5</v>
      </c>
      <c r="G20" s="66" t="s">
        <v>6</v>
      </c>
      <c r="H20" s="66" t="s">
        <v>7</v>
      </c>
      <c r="I20" s="66" t="s">
        <v>8</v>
      </c>
      <c r="J20" s="66" t="s">
        <v>9</v>
      </c>
      <c r="K20" s="66" t="s">
        <v>10</v>
      </c>
      <c r="L20" s="66" t="s">
        <v>11</v>
      </c>
      <c r="M20" s="66" t="s">
        <v>12</v>
      </c>
    </row>
    <row r="21" spans="1:14" x14ac:dyDescent="0.2">
      <c r="A21" s="49">
        <v>2016</v>
      </c>
      <c r="B21" s="61">
        <v>116.8</v>
      </c>
      <c r="C21" s="61">
        <v>138.5</v>
      </c>
      <c r="D21" s="61">
        <v>161.30000000000001</v>
      </c>
      <c r="E21" s="61">
        <v>178.5</v>
      </c>
      <c r="F21" s="61">
        <v>153</v>
      </c>
      <c r="G21" s="61">
        <v>157.4</v>
      </c>
      <c r="H21" s="61">
        <v>165.6</v>
      </c>
      <c r="I21" s="61">
        <v>168</v>
      </c>
      <c r="J21" s="61">
        <v>193.6</v>
      </c>
      <c r="K21" s="61">
        <v>200.8</v>
      </c>
      <c r="L21" s="61">
        <v>217.6</v>
      </c>
      <c r="M21" s="62">
        <v>193.5</v>
      </c>
    </row>
    <row r="22" spans="1:14" x14ac:dyDescent="0.2">
      <c r="A22" s="50">
        <v>2017</v>
      </c>
      <c r="B22" s="61">
        <v>139.5</v>
      </c>
      <c r="C22" s="61">
        <v>176.6</v>
      </c>
      <c r="D22" s="61">
        <v>212.1</v>
      </c>
      <c r="E22" s="61">
        <v>154.19999999999999</v>
      </c>
      <c r="F22" s="61">
        <v>174.7</v>
      </c>
      <c r="G22" s="61">
        <v>171.1</v>
      </c>
      <c r="H22" s="61">
        <v>191.6</v>
      </c>
      <c r="I22" s="61">
        <v>207.9</v>
      </c>
      <c r="J22" s="61">
        <v>223.9</v>
      </c>
      <c r="K22" s="61">
        <v>268.2</v>
      </c>
      <c r="L22" s="61">
        <v>272.10000000000002</v>
      </c>
      <c r="M22" s="62">
        <v>233.1</v>
      </c>
    </row>
    <row r="23" spans="1:14" x14ac:dyDescent="0.2">
      <c r="A23" s="50">
        <v>2018</v>
      </c>
      <c r="B23" s="61">
        <v>220.3</v>
      </c>
      <c r="C23" s="61">
        <v>215.5</v>
      </c>
      <c r="D23" s="61">
        <v>242.1</v>
      </c>
      <c r="E23" s="61">
        <v>199.7</v>
      </c>
      <c r="F23" s="61">
        <v>223</v>
      </c>
      <c r="G23" s="61">
        <v>214.1</v>
      </c>
      <c r="H23" s="61">
        <v>218.8</v>
      </c>
      <c r="I23" s="61">
        <v>218.6</v>
      </c>
      <c r="J23" s="61">
        <v>207.3</v>
      </c>
      <c r="K23" s="61">
        <v>259</v>
      </c>
      <c r="L23" s="61">
        <v>268.89999999999998</v>
      </c>
      <c r="M23" s="62">
        <v>218.8</v>
      </c>
    </row>
    <row r="24" spans="1:14" x14ac:dyDescent="0.2">
      <c r="A24" s="50">
        <v>2019</v>
      </c>
      <c r="B24" s="61">
        <v>234.3</v>
      </c>
      <c r="C24" s="61">
        <v>241.4</v>
      </c>
      <c r="D24" s="61">
        <v>257.2</v>
      </c>
      <c r="E24" s="61">
        <v>215.6</v>
      </c>
      <c r="F24" s="61">
        <v>210.5</v>
      </c>
      <c r="G24" s="61">
        <v>202.2</v>
      </c>
      <c r="H24" s="61">
        <v>220.2</v>
      </c>
      <c r="I24" s="61">
        <v>205.8</v>
      </c>
      <c r="J24" s="61">
        <v>238.8</v>
      </c>
      <c r="K24" s="61">
        <v>268.3</v>
      </c>
      <c r="L24" s="61">
        <v>266.60000000000002</v>
      </c>
      <c r="M24" s="62">
        <v>218.3</v>
      </c>
    </row>
    <row r="25" spans="1:14" x14ac:dyDescent="0.2">
      <c r="A25" s="50">
        <v>2020</v>
      </c>
      <c r="B25" s="61">
        <v>219.5</v>
      </c>
      <c r="C25" s="61">
        <v>245.3</v>
      </c>
      <c r="D25" s="61">
        <v>210.2</v>
      </c>
      <c r="E25" s="61">
        <v>149.80000000000001</v>
      </c>
      <c r="F25" s="61">
        <v>155.69999999999999</v>
      </c>
      <c r="G25" s="61">
        <v>189.6</v>
      </c>
      <c r="H25" s="61">
        <v>191.1</v>
      </c>
      <c r="I25" s="61">
        <v>163.9</v>
      </c>
      <c r="J25" s="61">
        <v>212.3</v>
      </c>
      <c r="K25" s="61">
        <v>249.4</v>
      </c>
      <c r="L25" s="61">
        <v>262</v>
      </c>
      <c r="M25" s="62">
        <v>218.3</v>
      </c>
    </row>
    <row r="26" spans="1:14" x14ac:dyDescent="0.2">
      <c r="A26" s="51">
        <v>2021</v>
      </c>
      <c r="B26" s="63">
        <v>198.4</v>
      </c>
      <c r="C26" s="63">
        <v>227</v>
      </c>
      <c r="D26" s="63">
        <v>259.3</v>
      </c>
      <c r="E26" s="63">
        <v>218.2</v>
      </c>
      <c r="F26" s="63">
        <v>201.7</v>
      </c>
      <c r="G26" s="63">
        <v>226.8</v>
      </c>
      <c r="H26" s="63">
        <v>240.7</v>
      </c>
      <c r="I26" s="63">
        <v>236.2</v>
      </c>
      <c r="J26" s="63">
        <v>294.89999999999998</v>
      </c>
      <c r="K26" s="63">
        <v>352.3</v>
      </c>
      <c r="L26" s="63"/>
      <c r="M26" s="64"/>
    </row>
  </sheetData>
  <mergeCells count="1">
    <mergeCell ref="A2:J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24"/>
  <sheetViews>
    <sheetView workbookViewId="0">
      <selection activeCell="A2" sqref="A2:E2"/>
    </sheetView>
  </sheetViews>
  <sheetFormatPr defaultRowHeight="12" x14ac:dyDescent="0.2"/>
  <cols>
    <col min="1" max="1" width="27.28515625" style="3" customWidth="1"/>
    <col min="2" max="7" width="15.42578125" style="3" customWidth="1"/>
    <col min="8" max="16384" width="9.140625" style="3"/>
  </cols>
  <sheetData>
    <row r="2" spans="1:13" s="5" customFormat="1" x14ac:dyDescent="0.2">
      <c r="A2" s="137" t="s">
        <v>100</v>
      </c>
      <c r="B2" s="137"/>
      <c r="C2" s="137"/>
      <c r="D2" s="137"/>
      <c r="E2" s="137"/>
      <c r="F2" s="75"/>
      <c r="G2" s="75"/>
    </row>
    <row r="3" spans="1:13" x14ac:dyDescent="0.2">
      <c r="A3" s="77"/>
      <c r="B3" s="77"/>
      <c r="C3" s="77"/>
      <c r="D3" s="77"/>
      <c r="E3" s="77"/>
      <c r="F3" s="77"/>
      <c r="G3" s="77"/>
      <c r="H3" s="76"/>
      <c r="I3" s="76"/>
      <c r="J3" s="76"/>
      <c r="K3" s="76"/>
      <c r="L3" s="76"/>
      <c r="M3" s="76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5"/>
    </row>
    <row r="20" spans="1:7" ht="24" x14ac:dyDescent="0.2">
      <c r="A20" s="30"/>
      <c r="B20" s="12" t="s">
        <v>92</v>
      </c>
      <c r="C20" s="12" t="s">
        <v>91</v>
      </c>
      <c r="D20" s="12" t="s">
        <v>90</v>
      </c>
      <c r="E20" s="13" t="s">
        <v>89</v>
      </c>
      <c r="F20" s="13" t="s">
        <v>88</v>
      </c>
      <c r="G20" s="13" t="s">
        <v>87</v>
      </c>
    </row>
    <row r="21" spans="1:7" ht="15" customHeight="1" x14ac:dyDescent="0.2">
      <c r="A21" s="23" t="s">
        <v>62</v>
      </c>
      <c r="B21" s="54">
        <v>48</v>
      </c>
      <c r="C21" s="85">
        <v>48.6</v>
      </c>
      <c r="D21" s="85">
        <v>49.3</v>
      </c>
      <c r="E21" s="85">
        <v>48.9</v>
      </c>
      <c r="F21" s="19">
        <v>45.831867624095565</v>
      </c>
      <c r="G21" s="91">
        <v>45.3</v>
      </c>
    </row>
    <row r="22" spans="1:7" ht="15" customHeight="1" x14ac:dyDescent="0.2">
      <c r="A22" s="24" t="s">
        <v>63</v>
      </c>
      <c r="B22" s="120">
        <v>25.3</v>
      </c>
      <c r="C22" s="80">
        <v>24.7</v>
      </c>
      <c r="D22" s="80">
        <v>24.3</v>
      </c>
      <c r="E22" s="80">
        <v>24</v>
      </c>
      <c r="F22" s="21">
        <v>24.650153836138315</v>
      </c>
      <c r="G22" s="92">
        <v>25.1</v>
      </c>
    </row>
    <row r="23" spans="1:7" ht="15.75" customHeight="1" x14ac:dyDescent="0.2">
      <c r="A23" s="25" t="s">
        <v>64</v>
      </c>
      <c r="B23" s="26">
        <v>26.7</v>
      </c>
      <c r="C23" s="81">
        <v>26.7</v>
      </c>
      <c r="D23" s="81">
        <v>26.4</v>
      </c>
      <c r="E23" s="81">
        <v>27.1</v>
      </c>
      <c r="F23" s="14">
        <v>29.517978539766109</v>
      </c>
      <c r="G23" s="93">
        <v>29.6</v>
      </c>
    </row>
    <row r="24" spans="1:7" x14ac:dyDescent="0.2">
      <c r="G24" s="8"/>
    </row>
  </sheetData>
  <mergeCells count="1">
    <mergeCell ref="A2:E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43"/>
  <sheetViews>
    <sheetView workbookViewId="0">
      <selection activeCell="A2" sqref="A2:F2"/>
    </sheetView>
  </sheetViews>
  <sheetFormatPr defaultRowHeight="12" x14ac:dyDescent="0.2"/>
  <cols>
    <col min="1" max="1" width="18" style="3" customWidth="1"/>
    <col min="2" max="4" width="15.5703125" style="3" customWidth="1"/>
    <col min="5" max="5" width="15.28515625" style="3" customWidth="1"/>
    <col min="6" max="6" width="16" style="3" customWidth="1"/>
    <col min="7" max="7" width="15.85546875" style="3" customWidth="1"/>
    <col min="8" max="16384" width="9.140625" style="3"/>
  </cols>
  <sheetData>
    <row r="2" spans="1:13" s="5" customFormat="1" x14ac:dyDescent="0.2">
      <c r="A2" s="141" t="s">
        <v>99</v>
      </c>
      <c r="B2" s="141"/>
      <c r="C2" s="141"/>
      <c r="D2" s="141"/>
      <c r="E2" s="141"/>
      <c r="F2" s="141"/>
      <c r="G2" s="133"/>
      <c r="H2" s="132"/>
      <c r="I2" s="132"/>
      <c r="J2" s="132"/>
      <c r="K2" s="132"/>
      <c r="L2" s="132"/>
      <c r="M2" s="132"/>
    </row>
    <row r="24" spans="1:7" ht="24" x14ac:dyDescent="0.2">
      <c r="A24" s="46"/>
      <c r="B24" s="127" t="s">
        <v>96</v>
      </c>
      <c r="C24" s="127" t="s">
        <v>91</v>
      </c>
      <c r="D24" s="127" t="s">
        <v>90</v>
      </c>
      <c r="E24" s="127" t="s">
        <v>97</v>
      </c>
      <c r="F24" s="127" t="s">
        <v>88</v>
      </c>
      <c r="G24" s="127" t="s">
        <v>87</v>
      </c>
    </row>
    <row r="25" spans="1:7" x14ac:dyDescent="0.2">
      <c r="A25" s="106" t="s">
        <v>93</v>
      </c>
      <c r="B25" s="128">
        <v>12.9</v>
      </c>
      <c r="C25" s="116">
        <v>11.3</v>
      </c>
      <c r="D25" s="116">
        <v>11.6</v>
      </c>
      <c r="E25" s="116">
        <v>11.4</v>
      </c>
      <c r="F25" s="116">
        <v>10.9</v>
      </c>
      <c r="G25" s="117">
        <v>13.1</v>
      </c>
    </row>
    <row r="26" spans="1:7" x14ac:dyDescent="0.2">
      <c r="A26" s="106" t="s">
        <v>36</v>
      </c>
      <c r="B26" s="129">
        <v>13.7</v>
      </c>
      <c r="C26" s="104">
        <v>14.4</v>
      </c>
      <c r="D26" s="104">
        <v>14.9</v>
      </c>
      <c r="E26" s="104">
        <v>14.6</v>
      </c>
      <c r="F26" s="104">
        <v>11.9</v>
      </c>
      <c r="G26" s="118">
        <v>12</v>
      </c>
    </row>
    <row r="27" spans="1:7" x14ac:dyDescent="0.2">
      <c r="A27" s="106" t="s">
        <v>67</v>
      </c>
      <c r="B27" s="129">
        <v>9.6</v>
      </c>
      <c r="C27" s="104">
        <v>10.4</v>
      </c>
      <c r="D27" s="104">
        <v>10.5</v>
      </c>
      <c r="E27" s="104">
        <v>10.3</v>
      </c>
      <c r="F27" s="104">
        <v>11.8</v>
      </c>
      <c r="G27" s="118">
        <v>11.6</v>
      </c>
    </row>
    <row r="28" spans="1:7" x14ac:dyDescent="0.2">
      <c r="A28" s="106" t="s">
        <v>41</v>
      </c>
      <c r="B28" s="129">
        <v>9.6999999999999993</v>
      </c>
      <c r="C28" s="104">
        <v>10.7</v>
      </c>
      <c r="D28" s="104">
        <v>10.1</v>
      </c>
      <c r="E28" s="104">
        <v>10</v>
      </c>
      <c r="F28" s="104">
        <v>10</v>
      </c>
      <c r="G28" s="118">
        <v>9.4</v>
      </c>
    </row>
    <row r="29" spans="1:7" x14ac:dyDescent="0.2">
      <c r="A29" s="106" t="s">
        <v>37</v>
      </c>
      <c r="B29" s="129">
        <v>8</v>
      </c>
      <c r="C29" s="104">
        <v>8.1999999999999993</v>
      </c>
      <c r="D29" s="104">
        <v>8.5</v>
      </c>
      <c r="E29" s="104">
        <v>8.3000000000000007</v>
      </c>
      <c r="F29" s="104">
        <v>8.4</v>
      </c>
      <c r="G29" s="118">
        <v>7.8</v>
      </c>
    </row>
    <row r="30" spans="1:7" x14ac:dyDescent="0.2">
      <c r="A30" s="106" t="s">
        <v>38</v>
      </c>
      <c r="B30" s="129">
        <v>6.8</v>
      </c>
      <c r="C30" s="104">
        <v>6.3</v>
      </c>
      <c r="D30" s="104">
        <v>5.8</v>
      </c>
      <c r="E30" s="104">
        <v>6.7</v>
      </c>
      <c r="F30" s="104">
        <v>7</v>
      </c>
      <c r="G30" s="118">
        <v>7.5</v>
      </c>
    </row>
    <row r="31" spans="1:7" x14ac:dyDescent="0.2">
      <c r="A31" s="106" t="s">
        <v>39</v>
      </c>
      <c r="B31" s="129">
        <v>7.2</v>
      </c>
      <c r="C31" s="104">
        <v>7</v>
      </c>
      <c r="D31" s="104">
        <v>6.9</v>
      </c>
      <c r="E31" s="104">
        <v>7</v>
      </c>
      <c r="F31" s="104">
        <v>6.4</v>
      </c>
      <c r="G31" s="118">
        <v>6.4</v>
      </c>
    </row>
    <row r="32" spans="1:7" x14ac:dyDescent="0.2">
      <c r="A32" s="106" t="s">
        <v>40</v>
      </c>
      <c r="B32" s="129">
        <v>3.2</v>
      </c>
      <c r="C32" s="104">
        <v>3.4</v>
      </c>
      <c r="D32" s="104">
        <v>3.5</v>
      </c>
      <c r="E32" s="104">
        <v>3.4</v>
      </c>
      <c r="F32" s="104">
        <v>4.0999999999999996</v>
      </c>
      <c r="G32" s="118">
        <v>3.7</v>
      </c>
    </row>
    <row r="33" spans="1:7" x14ac:dyDescent="0.2">
      <c r="A33" s="106" t="s">
        <v>95</v>
      </c>
      <c r="B33" s="129">
        <v>2.2999999999999998</v>
      </c>
      <c r="C33" s="104">
        <v>2.4</v>
      </c>
      <c r="D33" s="104">
        <v>2.4</v>
      </c>
      <c r="E33" s="104">
        <v>2.5</v>
      </c>
      <c r="F33" s="104">
        <v>2.2999999999999998</v>
      </c>
      <c r="G33" s="118">
        <v>2.5</v>
      </c>
    </row>
    <row r="34" spans="1:7" x14ac:dyDescent="0.2">
      <c r="A34" s="106" t="s">
        <v>43</v>
      </c>
      <c r="B34" s="129">
        <v>2.6</v>
      </c>
      <c r="C34" s="104">
        <v>2.4</v>
      </c>
      <c r="D34" s="104">
        <v>2.2000000000000002</v>
      </c>
      <c r="E34" s="104">
        <v>2.2999999999999998</v>
      </c>
      <c r="F34" s="104">
        <v>2.2000000000000002</v>
      </c>
      <c r="G34" s="118">
        <v>2</v>
      </c>
    </row>
    <row r="35" spans="1:7" x14ac:dyDescent="0.2">
      <c r="A35" s="106" t="s">
        <v>44</v>
      </c>
      <c r="B35" s="129">
        <v>2</v>
      </c>
      <c r="C35" s="104">
        <v>2.1</v>
      </c>
      <c r="D35" s="104">
        <v>2</v>
      </c>
      <c r="E35" s="104">
        <v>1.9</v>
      </c>
      <c r="F35" s="104">
        <v>1.9</v>
      </c>
      <c r="G35" s="118">
        <v>1.8</v>
      </c>
    </row>
    <row r="36" spans="1:7" ht="13.5" customHeight="1" x14ac:dyDescent="0.2">
      <c r="A36" s="106" t="s">
        <v>42</v>
      </c>
      <c r="B36" s="129">
        <v>1.3</v>
      </c>
      <c r="C36" s="104">
        <v>1.4</v>
      </c>
      <c r="D36" s="104">
        <v>1.5</v>
      </c>
      <c r="E36" s="104">
        <v>1.9</v>
      </c>
      <c r="F36" s="104">
        <v>1.8</v>
      </c>
      <c r="G36" s="118">
        <v>1.6</v>
      </c>
    </row>
    <row r="37" spans="1:7" ht="12" customHeight="1" x14ac:dyDescent="0.2">
      <c r="A37" s="106" t="s">
        <v>86</v>
      </c>
      <c r="B37" s="129">
        <v>1.4</v>
      </c>
      <c r="C37" s="104">
        <v>1.5</v>
      </c>
      <c r="D37" s="104">
        <v>1.3</v>
      </c>
      <c r="E37" s="104">
        <v>1.3</v>
      </c>
      <c r="F37" s="104">
        <v>1.3</v>
      </c>
      <c r="G37" s="118">
        <v>1.5</v>
      </c>
    </row>
    <row r="38" spans="1:7" x14ac:dyDescent="0.2">
      <c r="A38" s="106" t="s">
        <v>68</v>
      </c>
      <c r="B38" s="129">
        <v>1.9</v>
      </c>
      <c r="C38" s="104">
        <v>1.7</v>
      </c>
      <c r="D38" s="104">
        <v>1.9</v>
      </c>
      <c r="E38" s="104">
        <v>1.6</v>
      </c>
      <c r="F38" s="104">
        <v>1.1000000000000001</v>
      </c>
      <c r="G38" s="118">
        <v>1.5</v>
      </c>
    </row>
    <row r="39" spans="1:7" x14ac:dyDescent="0.2">
      <c r="A39" s="106" t="s">
        <v>45</v>
      </c>
      <c r="B39" s="129">
        <v>1.2</v>
      </c>
      <c r="C39" s="104">
        <v>1.2</v>
      </c>
      <c r="D39" s="104">
        <v>1.3</v>
      </c>
      <c r="E39" s="104">
        <v>1.4</v>
      </c>
      <c r="F39" s="104">
        <v>1.5</v>
      </c>
      <c r="G39" s="118">
        <v>1.3</v>
      </c>
    </row>
    <row r="40" spans="1:7" x14ac:dyDescent="0.2">
      <c r="A40" s="106" t="s">
        <v>46</v>
      </c>
      <c r="B40" s="129">
        <v>1.5</v>
      </c>
      <c r="C40" s="104">
        <v>1.5</v>
      </c>
      <c r="D40" s="104">
        <v>1.2</v>
      </c>
      <c r="E40" s="104">
        <v>1</v>
      </c>
      <c r="F40" s="104">
        <v>1.2</v>
      </c>
      <c r="G40" s="118">
        <v>1.2</v>
      </c>
    </row>
    <row r="41" spans="1:7" x14ac:dyDescent="0.2">
      <c r="A41" s="106" t="s">
        <v>47</v>
      </c>
      <c r="B41" s="129">
        <v>1.1000000000000001</v>
      </c>
      <c r="C41" s="104">
        <v>1</v>
      </c>
      <c r="D41" s="104">
        <v>1</v>
      </c>
      <c r="E41" s="104">
        <v>1</v>
      </c>
      <c r="F41" s="104">
        <v>1.1000000000000001</v>
      </c>
      <c r="G41" s="118">
        <v>1.1000000000000001</v>
      </c>
    </row>
    <row r="42" spans="1:7" x14ac:dyDescent="0.2">
      <c r="A42" s="106" t="s">
        <v>77</v>
      </c>
      <c r="B42" s="129">
        <v>0.7</v>
      </c>
      <c r="C42" s="104">
        <v>0.8</v>
      </c>
      <c r="D42" s="104">
        <v>1</v>
      </c>
      <c r="E42" s="104">
        <v>0.9</v>
      </c>
      <c r="F42" s="104">
        <v>1</v>
      </c>
      <c r="G42" s="118">
        <v>0.9</v>
      </c>
    </row>
    <row r="43" spans="1:7" x14ac:dyDescent="0.2">
      <c r="A43" s="108" t="s">
        <v>48</v>
      </c>
      <c r="B43" s="130">
        <v>1.6</v>
      </c>
      <c r="C43" s="105">
        <v>1.2</v>
      </c>
      <c r="D43" s="105">
        <v>1</v>
      </c>
      <c r="E43" s="105">
        <v>1</v>
      </c>
      <c r="F43" s="105">
        <v>0.9</v>
      </c>
      <c r="G43" s="119">
        <v>0.9</v>
      </c>
    </row>
  </sheetData>
  <mergeCells count="1"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43"/>
  <sheetViews>
    <sheetView workbookViewId="0">
      <selection activeCell="A2" sqref="A2:F2"/>
    </sheetView>
  </sheetViews>
  <sheetFormatPr defaultRowHeight="12" x14ac:dyDescent="0.2"/>
  <cols>
    <col min="1" max="1" width="47.140625" style="3" customWidth="1"/>
    <col min="2" max="2" width="13.7109375" style="3" customWidth="1"/>
    <col min="3" max="3" width="11.140625" style="3" customWidth="1"/>
    <col min="4" max="4" width="10.28515625" style="3" customWidth="1"/>
    <col min="5" max="5" width="10.140625" style="3" customWidth="1"/>
    <col min="6" max="16384" width="9.140625" style="3"/>
  </cols>
  <sheetData>
    <row r="2" spans="1:13" s="5" customFormat="1" x14ac:dyDescent="0.2">
      <c r="A2" s="137" t="s">
        <v>75</v>
      </c>
      <c r="B2" s="137"/>
      <c r="C2" s="137"/>
      <c r="D2" s="137"/>
      <c r="E2" s="137"/>
      <c r="F2" s="137"/>
    </row>
    <row r="3" spans="1:13" x14ac:dyDescent="0.2">
      <c r="A3" s="77"/>
      <c r="B3" s="77"/>
      <c r="C3" s="77"/>
      <c r="D3" s="77"/>
      <c r="E3" s="77"/>
      <c r="F3" s="77"/>
      <c r="G3" s="76"/>
      <c r="H3" s="76"/>
      <c r="I3" s="76"/>
      <c r="J3" s="76"/>
      <c r="K3" s="76"/>
      <c r="L3" s="76"/>
      <c r="M3" s="76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5"/>
    </row>
    <row r="21" spans="1:6" x14ac:dyDescent="0.2">
      <c r="A21" s="5"/>
    </row>
    <row r="22" spans="1:6" x14ac:dyDescent="0.2">
      <c r="A22" s="5"/>
    </row>
    <row r="23" spans="1:6" x14ac:dyDescent="0.2">
      <c r="A23" s="69" t="s">
        <v>88</v>
      </c>
      <c r="B23" s="47" t="s">
        <v>49</v>
      </c>
    </row>
    <row r="24" spans="1:6" ht="13.5" customHeight="1" x14ac:dyDescent="0.2">
      <c r="A24" s="33" t="s">
        <v>50</v>
      </c>
      <c r="B24" s="121">
        <v>12.1</v>
      </c>
    </row>
    <row r="25" spans="1:6" x14ac:dyDescent="0.2">
      <c r="A25" s="34" t="s">
        <v>51</v>
      </c>
      <c r="B25" s="122">
        <v>1.9</v>
      </c>
    </row>
    <row r="26" spans="1:6" x14ac:dyDescent="0.2">
      <c r="A26" s="34" t="s">
        <v>52</v>
      </c>
      <c r="B26" s="122">
        <v>2.7</v>
      </c>
    </row>
    <row r="27" spans="1:6" x14ac:dyDescent="0.2">
      <c r="A27" s="34" t="s">
        <v>53</v>
      </c>
      <c r="B27" s="122">
        <v>10.9</v>
      </c>
    </row>
    <row r="28" spans="1:6" x14ac:dyDescent="0.2">
      <c r="A28" s="34" t="s">
        <v>65</v>
      </c>
      <c r="B28" s="122">
        <v>0.2</v>
      </c>
    </row>
    <row r="29" spans="1:6" x14ac:dyDescent="0.2">
      <c r="A29" s="34" t="s">
        <v>66</v>
      </c>
      <c r="B29" s="122">
        <v>15.6</v>
      </c>
    </row>
    <row r="30" spans="1:6" x14ac:dyDescent="0.2">
      <c r="A30" s="34" t="s">
        <v>56</v>
      </c>
      <c r="B30" s="122">
        <v>20</v>
      </c>
    </row>
    <row r="31" spans="1:6" x14ac:dyDescent="0.2">
      <c r="A31" s="34" t="s">
        <v>57</v>
      </c>
      <c r="B31" s="122">
        <v>25.8</v>
      </c>
    </row>
    <row r="32" spans="1:6" x14ac:dyDescent="0.2">
      <c r="A32" s="35" t="s">
        <v>58</v>
      </c>
      <c r="B32" s="123">
        <v>10.8</v>
      </c>
    </row>
    <row r="34" spans="1:2" x14ac:dyDescent="0.2">
      <c r="A34" s="69" t="s">
        <v>87</v>
      </c>
      <c r="B34" s="88" t="s">
        <v>49</v>
      </c>
    </row>
    <row r="35" spans="1:2" x14ac:dyDescent="0.2">
      <c r="A35" s="33" t="s">
        <v>50</v>
      </c>
      <c r="B35" s="121">
        <v>10.7</v>
      </c>
    </row>
    <row r="36" spans="1:2" x14ac:dyDescent="0.2">
      <c r="A36" s="34" t="s">
        <v>51</v>
      </c>
      <c r="B36" s="122">
        <v>1.9</v>
      </c>
    </row>
    <row r="37" spans="1:2" x14ac:dyDescent="0.2">
      <c r="A37" s="34" t="s">
        <v>52</v>
      </c>
      <c r="B37" s="122">
        <v>2.8</v>
      </c>
    </row>
    <row r="38" spans="1:2" x14ac:dyDescent="0.2">
      <c r="A38" s="34" t="s">
        <v>53</v>
      </c>
      <c r="B38" s="122">
        <v>13.7</v>
      </c>
    </row>
    <row r="39" spans="1:2" x14ac:dyDescent="0.2">
      <c r="A39" s="34" t="s">
        <v>54</v>
      </c>
      <c r="B39" s="122">
        <v>0.2</v>
      </c>
    </row>
    <row r="40" spans="1:2" x14ac:dyDescent="0.2">
      <c r="A40" s="34" t="s">
        <v>55</v>
      </c>
      <c r="B40" s="122">
        <v>14.7</v>
      </c>
    </row>
    <row r="41" spans="1:2" x14ac:dyDescent="0.2">
      <c r="A41" s="34" t="s">
        <v>56</v>
      </c>
      <c r="B41" s="122">
        <v>18.899999999999999</v>
      </c>
    </row>
    <row r="42" spans="1:2" x14ac:dyDescent="0.2">
      <c r="A42" s="34" t="s">
        <v>57</v>
      </c>
      <c r="B42" s="122">
        <v>25.4</v>
      </c>
    </row>
    <row r="43" spans="1:2" x14ac:dyDescent="0.2">
      <c r="A43" s="35" t="s">
        <v>58</v>
      </c>
      <c r="B43" s="123">
        <v>11.7</v>
      </c>
    </row>
  </sheetData>
  <mergeCells count="1">
    <mergeCell ref="A2:F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28"/>
  <sheetViews>
    <sheetView workbookViewId="0">
      <selection activeCell="A2" sqref="A2:J2"/>
    </sheetView>
  </sheetViews>
  <sheetFormatPr defaultRowHeight="12" x14ac:dyDescent="0.2"/>
  <cols>
    <col min="1" max="9" width="9.140625" style="3"/>
    <col min="10" max="10" width="11.42578125" style="3" customWidth="1"/>
    <col min="11" max="11" width="11.5703125" style="3" customWidth="1"/>
    <col min="12" max="12" width="11.28515625" style="3" customWidth="1"/>
    <col min="13" max="13" width="11.7109375" style="3" customWidth="1"/>
    <col min="14" max="16384" width="9.140625" style="3"/>
  </cols>
  <sheetData>
    <row r="2" spans="1:13" s="5" customFormat="1" x14ac:dyDescent="0.2">
      <c r="A2" s="141" t="s">
        <v>78</v>
      </c>
      <c r="B2" s="141"/>
      <c r="C2" s="141"/>
      <c r="D2" s="141"/>
      <c r="E2" s="141"/>
      <c r="F2" s="141"/>
      <c r="G2" s="141"/>
      <c r="H2" s="141"/>
      <c r="I2" s="141"/>
      <c r="J2" s="141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x14ac:dyDescent="0.2">
      <c r="A22" s="44" t="s">
        <v>0</v>
      </c>
      <c r="B22" s="66" t="s">
        <v>1</v>
      </c>
      <c r="C22" s="66" t="s">
        <v>2</v>
      </c>
      <c r="D22" s="66" t="s">
        <v>3</v>
      </c>
      <c r="E22" s="66" t="s">
        <v>4</v>
      </c>
      <c r="F22" s="66" t="s">
        <v>5</v>
      </c>
      <c r="G22" s="66" t="s">
        <v>6</v>
      </c>
      <c r="H22" s="66" t="s">
        <v>7</v>
      </c>
      <c r="I22" s="66" t="s">
        <v>8</v>
      </c>
      <c r="J22" s="66" t="s">
        <v>9</v>
      </c>
      <c r="K22" s="66" t="s">
        <v>10</v>
      </c>
      <c r="L22" s="66" t="s">
        <v>11</v>
      </c>
      <c r="M22" s="67" t="s">
        <v>12</v>
      </c>
    </row>
    <row r="23" spans="1:13" x14ac:dyDescent="0.2">
      <c r="A23" s="43">
        <v>2016</v>
      </c>
      <c r="B23" s="61">
        <v>-90.5</v>
      </c>
      <c r="C23" s="61">
        <v>-148.5</v>
      </c>
      <c r="D23" s="61">
        <v>-205.5</v>
      </c>
      <c r="E23" s="61">
        <v>-176.4</v>
      </c>
      <c r="F23" s="61">
        <v>-174.7</v>
      </c>
      <c r="G23" s="61">
        <v>-167.2</v>
      </c>
      <c r="H23" s="61">
        <v>-148.5</v>
      </c>
      <c r="I23" s="61">
        <v>-183.1</v>
      </c>
      <c r="J23" s="61">
        <v>-168</v>
      </c>
      <c r="K23" s="61">
        <v>-179.4</v>
      </c>
      <c r="L23" s="61">
        <v>-135.9</v>
      </c>
      <c r="M23" s="61">
        <v>-197.9</v>
      </c>
    </row>
    <row r="24" spans="1:13" x14ac:dyDescent="0.2">
      <c r="A24" s="43">
        <v>2017</v>
      </c>
      <c r="B24" s="61">
        <v>-127.3</v>
      </c>
      <c r="C24" s="61">
        <v>-156.1</v>
      </c>
      <c r="D24" s="61">
        <v>-219.1</v>
      </c>
      <c r="E24" s="61">
        <v>-207.3</v>
      </c>
      <c r="F24" s="61">
        <v>-225.7</v>
      </c>
      <c r="G24" s="61">
        <v>-217.7</v>
      </c>
      <c r="H24" s="61">
        <v>-205.3</v>
      </c>
      <c r="I24" s="61">
        <v>-221.8</v>
      </c>
      <c r="J24" s="61">
        <v>-206.9</v>
      </c>
      <c r="K24" s="61">
        <v>-197.7</v>
      </c>
      <c r="L24" s="61">
        <v>-183.2</v>
      </c>
      <c r="M24" s="61">
        <v>-238.3</v>
      </c>
    </row>
    <row r="25" spans="1:13" x14ac:dyDescent="0.2">
      <c r="A25" s="43">
        <v>2018</v>
      </c>
      <c r="B25" s="61">
        <v>-154</v>
      </c>
      <c r="C25" s="61">
        <v>-212.1</v>
      </c>
      <c r="D25" s="61">
        <v>-282</v>
      </c>
      <c r="E25" s="61">
        <v>-244.9</v>
      </c>
      <c r="F25" s="61">
        <v>-282.60000000000002</v>
      </c>
      <c r="G25" s="61">
        <v>-244.6</v>
      </c>
      <c r="H25" s="61">
        <v>-269.2</v>
      </c>
      <c r="I25" s="61">
        <v>-262.10000000000002</v>
      </c>
      <c r="J25" s="61">
        <v>-266.7</v>
      </c>
      <c r="K25" s="61">
        <v>-281.60000000000002</v>
      </c>
      <c r="L25" s="61">
        <v>-253.70000000000005</v>
      </c>
      <c r="M25" s="61">
        <v>-300.49999999999994</v>
      </c>
    </row>
    <row r="26" spans="1:13" x14ac:dyDescent="0.2">
      <c r="A26" s="43">
        <v>2019</v>
      </c>
      <c r="B26" s="61">
        <v>-138.30000000000001</v>
      </c>
      <c r="C26" s="61">
        <v>-217.9</v>
      </c>
      <c r="D26" s="61">
        <v>-276.60000000000002</v>
      </c>
      <c r="E26" s="61">
        <v>-300</v>
      </c>
      <c r="F26" s="61">
        <v>-271.10000000000002</v>
      </c>
      <c r="G26" s="61">
        <v>-243.2</v>
      </c>
      <c r="H26" s="61">
        <v>-278.89999999999998</v>
      </c>
      <c r="I26" s="61">
        <v>-258.5</v>
      </c>
      <c r="J26" s="61">
        <v>-262.89999999999998</v>
      </c>
      <c r="K26" s="61">
        <v>-257</v>
      </c>
      <c r="L26" s="61">
        <v>-237.5</v>
      </c>
      <c r="M26" s="61">
        <v>-321.39999999999998</v>
      </c>
    </row>
    <row r="27" spans="1:13" x14ac:dyDescent="0.2">
      <c r="A27" s="43">
        <v>2020</v>
      </c>
      <c r="B27" s="61">
        <v>-160.30000000000001</v>
      </c>
      <c r="C27" s="61">
        <v>-239.5</v>
      </c>
      <c r="D27" s="61">
        <v>-290.3</v>
      </c>
      <c r="E27" s="61">
        <v>-135.80000000000001</v>
      </c>
      <c r="F27" s="61">
        <v>-173.7</v>
      </c>
      <c r="G27" s="61">
        <v>-223.9</v>
      </c>
      <c r="H27" s="61">
        <v>-305.5</v>
      </c>
      <c r="I27" s="61">
        <v>-269.7</v>
      </c>
      <c r="J27" s="61">
        <v>-296</v>
      </c>
      <c r="K27" s="61">
        <v>-244.2</v>
      </c>
      <c r="L27" s="61">
        <v>-260.89999999999998</v>
      </c>
      <c r="M27" s="61">
        <v>-349</v>
      </c>
    </row>
    <row r="28" spans="1:13" x14ac:dyDescent="0.2">
      <c r="A28" s="39">
        <v>2021</v>
      </c>
      <c r="B28" s="63">
        <v>-201</v>
      </c>
      <c r="C28" s="63">
        <v>-294.39999999999998</v>
      </c>
      <c r="D28" s="63">
        <v>-370.8</v>
      </c>
      <c r="E28" s="63">
        <v>-344</v>
      </c>
      <c r="F28" s="63">
        <v>-361.7</v>
      </c>
      <c r="G28" s="63">
        <v>-362.8</v>
      </c>
      <c r="H28" s="63">
        <v>-321.3</v>
      </c>
      <c r="I28" s="63">
        <v>-338.7</v>
      </c>
      <c r="J28" s="63">
        <v>-374.8</v>
      </c>
      <c r="K28" s="63">
        <v>-293.89999999999998</v>
      </c>
      <c r="L28" s="63"/>
      <c r="M28" s="63"/>
    </row>
  </sheetData>
  <mergeCells count="1">
    <mergeCell ref="A2:J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30"/>
  <sheetViews>
    <sheetView workbookViewId="0">
      <selection activeCell="A2" sqref="A2:E2"/>
    </sheetView>
  </sheetViews>
  <sheetFormatPr defaultRowHeight="12" x14ac:dyDescent="0.2"/>
  <cols>
    <col min="1" max="1" width="28.42578125" style="3" customWidth="1"/>
    <col min="2" max="2" width="17.7109375" style="3" customWidth="1"/>
    <col min="3" max="3" width="18" style="3" customWidth="1"/>
    <col min="4" max="4" width="22.140625" style="3" customWidth="1"/>
    <col min="5" max="16384" width="9.140625" style="3"/>
  </cols>
  <sheetData>
    <row r="2" spans="1:13" s="5" customFormat="1" x14ac:dyDescent="0.2">
      <c r="A2" s="145" t="s">
        <v>98</v>
      </c>
      <c r="B2" s="145"/>
      <c r="C2" s="145"/>
      <c r="D2" s="145"/>
      <c r="E2" s="145"/>
      <c r="F2" s="131"/>
      <c r="G2" s="132"/>
      <c r="H2" s="132"/>
      <c r="I2" s="132"/>
      <c r="J2" s="132"/>
      <c r="K2" s="132"/>
      <c r="L2" s="132"/>
      <c r="M2" s="132"/>
    </row>
    <row r="3" spans="1:13" ht="19.5" customHeight="1" x14ac:dyDescent="0.2">
      <c r="A3" s="4"/>
      <c r="B3" s="4"/>
      <c r="C3" s="4"/>
      <c r="D3" s="4"/>
      <c r="E3" s="4"/>
      <c r="F3" s="4"/>
    </row>
    <row r="4" spans="1:13" x14ac:dyDescent="0.2">
      <c r="A4" s="4"/>
      <c r="B4" s="4"/>
      <c r="C4" s="4"/>
      <c r="D4" s="4"/>
      <c r="E4" s="4"/>
      <c r="F4" s="4"/>
    </row>
    <row r="5" spans="1:13" x14ac:dyDescent="0.2">
      <c r="A5" s="4"/>
      <c r="B5" s="4"/>
      <c r="C5" s="4"/>
      <c r="D5" s="4"/>
      <c r="E5" s="4"/>
      <c r="F5" s="4"/>
    </row>
    <row r="6" spans="1:13" x14ac:dyDescent="0.2">
      <c r="A6" s="4"/>
      <c r="B6" s="4"/>
      <c r="C6" s="4"/>
      <c r="D6" s="4"/>
      <c r="E6" s="4"/>
      <c r="F6" s="4"/>
    </row>
    <row r="7" spans="1:13" x14ac:dyDescent="0.2">
      <c r="A7" s="4"/>
      <c r="B7" s="4"/>
      <c r="C7" s="4"/>
      <c r="D7" s="4"/>
      <c r="E7" s="4"/>
      <c r="F7" s="4"/>
    </row>
    <row r="8" spans="1:13" x14ac:dyDescent="0.2">
      <c r="A8" s="4"/>
      <c r="B8" s="4"/>
      <c r="C8" s="4"/>
      <c r="D8" s="4"/>
      <c r="E8" s="4"/>
      <c r="F8" s="4"/>
    </row>
    <row r="9" spans="1:13" x14ac:dyDescent="0.2">
      <c r="A9" s="4"/>
      <c r="B9" s="4"/>
      <c r="C9" s="4"/>
      <c r="D9" s="4"/>
      <c r="E9" s="4"/>
      <c r="F9" s="4"/>
    </row>
    <row r="10" spans="1:13" x14ac:dyDescent="0.2">
      <c r="A10" s="4"/>
      <c r="B10" s="4"/>
      <c r="C10" s="4"/>
      <c r="D10" s="4"/>
      <c r="E10" s="4"/>
      <c r="F10" s="4"/>
    </row>
    <row r="11" spans="1:13" x14ac:dyDescent="0.2">
      <c r="A11" s="4"/>
      <c r="B11" s="4"/>
      <c r="C11" s="4"/>
      <c r="D11" s="4"/>
      <c r="E11" s="4"/>
      <c r="F11" s="4"/>
    </row>
    <row r="12" spans="1:13" x14ac:dyDescent="0.2">
      <c r="A12" s="4"/>
      <c r="B12" s="4"/>
      <c r="C12" s="4"/>
      <c r="D12" s="4"/>
      <c r="E12" s="4"/>
      <c r="F12" s="4"/>
    </row>
    <row r="13" spans="1:13" x14ac:dyDescent="0.2">
      <c r="A13" s="4"/>
      <c r="B13" s="4"/>
      <c r="C13" s="4"/>
      <c r="D13" s="4"/>
      <c r="E13" s="4"/>
      <c r="F13" s="4"/>
    </row>
    <row r="14" spans="1:13" x14ac:dyDescent="0.2">
      <c r="A14" s="4"/>
      <c r="B14" s="4"/>
      <c r="C14" s="4"/>
      <c r="D14" s="4"/>
      <c r="E14" s="4"/>
      <c r="F14" s="4"/>
    </row>
    <row r="15" spans="1:13" x14ac:dyDescent="0.2">
      <c r="A15" s="4"/>
      <c r="B15" s="4"/>
      <c r="C15" s="4"/>
      <c r="D15" s="4"/>
      <c r="E15" s="4"/>
      <c r="F15" s="4"/>
    </row>
    <row r="16" spans="1:13" x14ac:dyDescent="0.2">
      <c r="A16" s="4"/>
      <c r="B16" s="4"/>
      <c r="C16" s="4"/>
      <c r="D16" s="4"/>
      <c r="E16" s="4"/>
      <c r="F16" s="4"/>
    </row>
    <row r="17" spans="1:6" x14ac:dyDescent="0.2">
      <c r="A17" s="4"/>
      <c r="B17" s="4"/>
      <c r="C17" s="4"/>
      <c r="D17" s="4"/>
      <c r="E17" s="4"/>
      <c r="F17" s="4"/>
    </row>
    <row r="18" spans="1:6" x14ac:dyDescent="0.2">
      <c r="A18" s="4"/>
      <c r="B18" s="4"/>
      <c r="C18" s="4"/>
      <c r="D18" s="4"/>
      <c r="E18" s="4"/>
      <c r="F18" s="4"/>
    </row>
    <row r="19" spans="1:6" x14ac:dyDescent="0.2">
      <c r="A19" s="4"/>
      <c r="B19" s="4"/>
      <c r="C19" s="4"/>
      <c r="D19" s="4"/>
      <c r="E19" s="4"/>
      <c r="F19" s="4"/>
    </row>
    <row r="20" spans="1:6" x14ac:dyDescent="0.2">
      <c r="A20" s="4"/>
      <c r="B20" s="4"/>
      <c r="C20" s="4"/>
      <c r="D20" s="4"/>
      <c r="E20" s="4"/>
      <c r="F20" s="4"/>
    </row>
    <row r="21" spans="1:6" x14ac:dyDescent="0.2">
      <c r="A21" s="4"/>
      <c r="B21" s="4"/>
      <c r="C21" s="4"/>
      <c r="D21" s="4"/>
      <c r="E21" s="4"/>
      <c r="F21" s="4"/>
    </row>
    <row r="22" spans="1:6" x14ac:dyDescent="0.2">
      <c r="A22" s="4"/>
      <c r="B22" s="4"/>
      <c r="C22" s="4"/>
      <c r="D22" s="4"/>
      <c r="E22" s="4"/>
      <c r="F22" s="4"/>
    </row>
    <row r="24" spans="1:6" x14ac:dyDescent="0.2">
      <c r="A24" s="70" t="s">
        <v>69</v>
      </c>
      <c r="B24" s="36" t="s">
        <v>70</v>
      </c>
      <c r="C24" s="36" t="s">
        <v>71</v>
      </c>
      <c r="D24" s="37" t="s">
        <v>72</v>
      </c>
      <c r="E24" s="6"/>
    </row>
    <row r="25" spans="1:6" ht="15.75" customHeight="1" x14ac:dyDescent="0.2">
      <c r="A25" s="17" t="s">
        <v>92</v>
      </c>
      <c r="B25" s="124">
        <v>1633.4</v>
      </c>
      <c r="C25" s="124">
        <v>3275.4</v>
      </c>
      <c r="D25" s="125">
        <v>-1642</v>
      </c>
      <c r="E25" s="6"/>
    </row>
    <row r="26" spans="1:6" ht="15" customHeight="1" x14ac:dyDescent="0.2">
      <c r="A26" s="18" t="s">
        <v>91</v>
      </c>
      <c r="B26" s="124">
        <v>1919.8</v>
      </c>
      <c r="C26" s="124">
        <v>3904.7</v>
      </c>
      <c r="D26" s="125">
        <v>-1984.9</v>
      </c>
      <c r="E26" s="6"/>
    </row>
    <row r="27" spans="1:6" ht="14.25" customHeight="1" x14ac:dyDescent="0.2">
      <c r="A27" s="18" t="s">
        <v>90</v>
      </c>
      <c r="B27" s="124">
        <v>2218.5</v>
      </c>
      <c r="C27" s="124">
        <v>4718.2</v>
      </c>
      <c r="D27" s="126">
        <v>-2499.6999999999998</v>
      </c>
      <c r="E27" s="6"/>
    </row>
    <row r="28" spans="1:6" ht="14.25" customHeight="1" x14ac:dyDescent="0.2">
      <c r="A28" s="18" t="s">
        <v>89</v>
      </c>
      <c r="B28" s="124">
        <v>2294.3000000000002</v>
      </c>
      <c r="C28" s="124">
        <v>4798.7</v>
      </c>
      <c r="D28" s="126">
        <v>-2504.4</v>
      </c>
      <c r="E28" s="6"/>
    </row>
    <row r="29" spans="1:6" ht="13.5" customHeight="1" x14ac:dyDescent="0.2">
      <c r="A29" s="18" t="s">
        <v>88</v>
      </c>
      <c r="B29" s="124">
        <v>1986.8</v>
      </c>
      <c r="C29" s="124">
        <v>4325.8</v>
      </c>
      <c r="D29" s="126">
        <v>-2339</v>
      </c>
      <c r="E29" s="6"/>
    </row>
    <row r="30" spans="1:6" ht="13.5" customHeight="1" x14ac:dyDescent="0.2">
      <c r="A30" s="18" t="s">
        <v>87</v>
      </c>
      <c r="B30" s="124">
        <v>2455.6</v>
      </c>
      <c r="C30" s="124">
        <v>5718.9</v>
      </c>
      <c r="D30" s="126">
        <v>-3263.3</v>
      </c>
      <c r="E30" s="6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21"/>
  <sheetViews>
    <sheetView workbookViewId="0">
      <selection activeCell="A2" sqref="A2:M2"/>
    </sheetView>
  </sheetViews>
  <sheetFormatPr defaultRowHeight="12" x14ac:dyDescent="0.2"/>
  <cols>
    <col min="1" max="1" width="17.85546875" style="3" customWidth="1"/>
    <col min="2" max="2" width="7" style="3" customWidth="1"/>
    <col min="3" max="3" width="6.85546875" style="3" bestFit="1" customWidth="1"/>
    <col min="4" max="4" width="7.7109375" style="3" bestFit="1" customWidth="1"/>
    <col min="5" max="5" width="7.5703125" style="3" bestFit="1" customWidth="1"/>
    <col min="6" max="6" width="6.7109375" style="3" bestFit="1" customWidth="1"/>
    <col min="7" max="7" width="7.5703125" style="3" bestFit="1" customWidth="1"/>
    <col min="8" max="8" width="7.85546875" style="3" bestFit="1" customWidth="1"/>
    <col min="9" max="9" width="5.85546875" style="3" customWidth="1"/>
    <col min="10" max="10" width="7.5703125" style="3" bestFit="1" customWidth="1"/>
    <col min="11" max="11" width="6.7109375" style="3" bestFit="1" customWidth="1"/>
    <col min="12" max="12" width="7.7109375" style="3" customWidth="1"/>
    <col min="13" max="13" width="9.85546875" style="3" customWidth="1"/>
    <col min="14" max="14" width="6.5703125" style="3" customWidth="1"/>
    <col min="15" max="15" width="7" style="3" customWidth="1"/>
    <col min="16" max="17" width="6.28515625" style="3" customWidth="1"/>
    <col min="18" max="19" width="6.140625" style="3" customWidth="1"/>
    <col min="20" max="20" width="6.42578125" style="3" customWidth="1"/>
    <col min="21" max="21" width="5.42578125" style="3" customWidth="1"/>
    <col min="22" max="22" width="6.28515625" style="3" customWidth="1"/>
    <col min="23" max="23" width="6" style="3" customWidth="1"/>
    <col min="24" max="25" width="6.7109375" style="3" customWidth="1"/>
    <col min="26" max="28" width="6" style="3" customWidth="1"/>
    <col min="29" max="29" width="5.85546875" style="3" customWidth="1"/>
    <col min="30" max="30" width="6.42578125" style="3" customWidth="1"/>
    <col min="31" max="31" width="5.85546875" style="3" customWidth="1"/>
    <col min="32" max="32" width="6.42578125" style="3" customWidth="1"/>
    <col min="33" max="33" width="6" style="3" customWidth="1"/>
    <col min="34" max="34" width="5.85546875" style="3" customWidth="1"/>
    <col min="35" max="35" width="6.28515625" style="3" customWidth="1"/>
    <col min="36" max="16384" width="9.140625" style="3"/>
  </cols>
  <sheetData>
    <row r="2" spans="1:15" s="5" customFormat="1" ht="15.75" customHeight="1" x14ac:dyDescent="0.2">
      <c r="A2" s="141" t="s">
        <v>82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75"/>
      <c r="O2" s="75"/>
    </row>
    <row r="3" spans="1:15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5" ht="14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5" ht="1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5" ht="16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5" ht="1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5" ht="14.2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5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5" ht="17.2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ht="17.2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ht="16.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5" ht="1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5" ht="1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5" ht="15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5" ht="22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5" x14ac:dyDescent="0.2">
      <c r="A18" s="138"/>
      <c r="B18" s="140">
        <v>2019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>
        <v>2020</v>
      </c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2">
        <v>2021</v>
      </c>
      <c r="AA18" s="143"/>
      <c r="AB18" s="143"/>
      <c r="AC18" s="143"/>
      <c r="AD18" s="143"/>
      <c r="AE18" s="143"/>
      <c r="AF18" s="143"/>
      <c r="AG18" s="143"/>
      <c r="AH18" s="143"/>
      <c r="AI18" s="144"/>
    </row>
    <row r="19" spans="1:35" x14ac:dyDescent="0.2">
      <c r="A19" s="139"/>
      <c r="B19" s="31" t="s">
        <v>13</v>
      </c>
      <c r="C19" s="31" t="s">
        <v>14</v>
      </c>
      <c r="D19" s="31" t="s">
        <v>15</v>
      </c>
      <c r="E19" s="31" t="s">
        <v>16</v>
      </c>
      <c r="F19" s="31" t="s">
        <v>17</v>
      </c>
      <c r="G19" s="31" t="s">
        <v>18</v>
      </c>
      <c r="H19" s="31" t="s">
        <v>19</v>
      </c>
      <c r="I19" s="31" t="s">
        <v>20</v>
      </c>
      <c r="J19" s="31" t="s">
        <v>21</v>
      </c>
      <c r="K19" s="31" t="s">
        <v>22</v>
      </c>
      <c r="L19" s="31" t="s">
        <v>23</v>
      </c>
      <c r="M19" s="31" t="s">
        <v>24</v>
      </c>
      <c r="N19" s="31" t="s">
        <v>13</v>
      </c>
      <c r="O19" s="31" t="s">
        <v>14</v>
      </c>
      <c r="P19" s="31" t="s">
        <v>15</v>
      </c>
      <c r="Q19" s="31" t="s">
        <v>16</v>
      </c>
      <c r="R19" s="31" t="s">
        <v>17</v>
      </c>
      <c r="S19" s="31" t="s">
        <v>25</v>
      </c>
      <c r="T19" s="31" t="s">
        <v>19</v>
      </c>
      <c r="U19" s="31" t="s">
        <v>26</v>
      </c>
      <c r="V19" s="31" t="s">
        <v>21</v>
      </c>
      <c r="W19" s="31" t="s">
        <v>27</v>
      </c>
      <c r="X19" s="31" t="s">
        <v>23</v>
      </c>
      <c r="Y19" s="31" t="s">
        <v>24</v>
      </c>
      <c r="Z19" s="84" t="s">
        <v>13</v>
      </c>
      <c r="AA19" s="100" t="s">
        <v>14</v>
      </c>
      <c r="AB19" s="84" t="s">
        <v>15</v>
      </c>
      <c r="AC19" s="84" t="s">
        <v>16</v>
      </c>
      <c r="AD19" s="84" t="s">
        <v>17</v>
      </c>
      <c r="AE19" s="84" t="s">
        <v>25</v>
      </c>
      <c r="AF19" s="84" t="s">
        <v>19</v>
      </c>
      <c r="AG19" s="84" t="s">
        <v>26</v>
      </c>
      <c r="AH19" s="102" t="s">
        <v>21</v>
      </c>
      <c r="AI19" s="45" t="s">
        <v>27</v>
      </c>
    </row>
    <row r="20" spans="1:35" ht="28.5" customHeight="1" x14ac:dyDescent="0.2">
      <c r="A20" s="29" t="s">
        <v>73</v>
      </c>
      <c r="B20" s="19">
        <v>107.04955714362214</v>
      </c>
      <c r="C20" s="19">
        <v>103.05469693630643</v>
      </c>
      <c r="D20" s="19">
        <v>106.5540849399146</v>
      </c>
      <c r="E20" s="19">
        <v>83.804058120513616</v>
      </c>
      <c r="F20" s="19">
        <v>97.663587687631406</v>
      </c>
      <c r="G20" s="19">
        <v>96.047232355670943</v>
      </c>
      <c r="H20" s="19">
        <v>108.87893967295254</v>
      </c>
      <c r="I20" s="19">
        <v>93.476142278451405</v>
      </c>
      <c r="J20" s="19">
        <v>116.03027535062083</v>
      </c>
      <c r="K20" s="19">
        <v>112.37403253245004</v>
      </c>
      <c r="L20" s="19">
        <v>99.332915825323369</v>
      </c>
      <c r="M20" s="15">
        <v>81.894486392152885</v>
      </c>
      <c r="N20" s="21">
        <v>100.54069338788538</v>
      </c>
      <c r="O20" s="21">
        <v>111.77933359663091</v>
      </c>
      <c r="P20" s="21">
        <v>85.694935103741471</v>
      </c>
      <c r="Q20" s="21">
        <v>71.283537880135214</v>
      </c>
      <c r="R20" s="21">
        <v>103.90424682350312</v>
      </c>
      <c r="S20" s="21">
        <v>121.75061963317823</v>
      </c>
      <c r="T20" s="21">
        <v>100.8184202333199</v>
      </c>
      <c r="U20" s="21">
        <v>78.376764810035453</v>
      </c>
      <c r="V20" s="21">
        <v>129.49769232961904</v>
      </c>
      <c r="W20" s="21">
        <v>117.47585360993436</v>
      </c>
      <c r="X20" s="21">
        <v>105.08585699580438</v>
      </c>
      <c r="Y20" s="15">
        <v>83.287463510424814</v>
      </c>
      <c r="Z20" s="54">
        <v>90.924906043100663</v>
      </c>
      <c r="AA20" s="20">
        <v>114.41147354263464</v>
      </c>
      <c r="AB20" s="20">
        <v>114.20579997969134</v>
      </c>
      <c r="AC20" s="20">
        <v>84.167356355788357</v>
      </c>
      <c r="AD20" s="20">
        <v>92.421884276527052</v>
      </c>
      <c r="AE20" s="87">
        <v>112.45124175218632</v>
      </c>
      <c r="AF20" s="87">
        <v>106.13290668113962</v>
      </c>
      <c r="AG20" s="87">
        <v>98.153444711323928</v>
      </c>
      <c r="AH20" s="87">
        <v>124.81061560262756</v>
      </c>
      <c r="AI20" s="101">
        <v>119.45491359908731</v>
      </c>
    </row>
    <row r="21" spans="1:35" ht="40.5" customHeight="1" x14ac:dyDescent="0.2">
      <c r="A21" s="28" t="s">
        <v>74</v>
      </c>
      <c r="B21" s="26">
        <f>IF(220321.7383="","-",234254.08835/220321.7383*100)</f>
        <v>106.32363840150403</v>
      </c>
      <c r="C21" s="14">
        <f>IF(215472.31369="","-",241409.84081/215472.31369*100)</f>
        <v>112.03752197942065</v>
      </c>
      <c r="D21" s="14">
        <f>IF(242121.38159="","-",257232.04683/242121.38159*100)</f>
        <v>106.24094623150131</v>
      </c>
      <c r="E21" s="14">
        <f>IF(199735.58403="","-",215570.89403/199735.58403*100)</f>
        <v>107.92813662968615</v>
      </c>
      <c r="F21" s="14">
        <f>IF(223023.34378="","-",210534.26912/223023.34378*100)</f>
        <v>94.400104290284631</v>
      </c>
      <c r="G21" s="14">
        <f>IF(214123.17565="","-",202212.33865/214123.17565*100)</f>
        <v>94.437390084542201</v>
      </c>
      <c r="H21" s="14">
        <f>IF(218832.76993="","-",220166.65021/218832.76993*100)</f>
        <v>100.6095432052643</v>
      </c>
      <c r="I21" s="14">
        <f>IF(218601.82808="","-",205803.2912/218601.82808*100)</f>
        <v>94.145274542115814</v>
      </c>
      <c r="J21" s="14">
        <f>IF(207304.07378="","-",238794.12546/207304.07378*100)</f>
        <v>115.19027152038439</v>
      </c>
      <c r="K21" s="14">
        <f>IF(258965.48256="","-",268342.58823/258965.48256*100)</f>
        <v>103.62098669571817</v>
      </c>
      <c r="L21" s="14">
        <f>IF(268843.90574="","-",266552.51729/268843.90574*100)</f>
        <v>99.147688156183818</v>
      </c>
      <c r="M21" s="16">
        <f>IF(218827.70429="","-",218291.815/218827.70429*100)</f>
        <v>99.755109028932736</v>
      </c>
      <c r="N21" s="14">
        <f>IF(234254.08835="","-",219472.10441/234254.08835*100)</f>
        <v>93.68976480021378</v>
      </c>
      <c r="O21" s="14">
        <f>IF(241409.84081="","-",245324.45574/241409.84081*100)</f>
        <v>101.62156394157972</v>
      </c>
      <c r="P21" s="14">
        <f>IF(257232.04683="","-",210230.63314/257232.04683*100)</f>
        <v>81.728010071364707</v>
      </c>
      <c r="Q21" s="14">
        <f>IF(215570.89403="","-",149859.83301/215570.89403*100)</f>
        <v>69.517656214361068</v>
      </c>
      <c r="R21" s="14">
        <f>IF(210534.26912="","-",155710.73078/210534.26912*100)</f>
        <v>73.959803043393492</v>
      </c>
      <c r="S21" s="14">
        <f>IF(202212.33865="","-",189578.77956/202212.33865*100)</f>
        <v>93.752330261178145</v>
      </c>
      <c r="T21" s="14">
        <f>IF(220166.65021="","-",191130.33065/220166.65021*100)</f>
        <v>86.811663105059509</v>
      </c>
      <c r="U21" s="14">
        <f>IF(205803.2912="","-",163909.5874/205803.2912*100)</f>
        <v>79.643812518387932</v>
      </c>
      <c r="V21" s="14">
        <f>IF(238794.12546="","-",212259.13319/238794.12546*100)</f>
        <v>88.887920831852767</v>
      </c>
      <c r="W21" s="14">
        <f>IF(268342.58823="","-",249353.22858/268342.58823*100)</f>
        <v>92.923464078044901</v>
      </c>
      <c r="X21" s="14">
        <f>IF(266552.51729="","-",262034.9772/266552.51729*100)</f>
        <v>98.30519698859753</v>
      </c>
      <c r="Y21" s="16">
        <f>IF(218291.815="","-",218242.28602/218291.815*100)</f>
        <v>99.977310656379856</v>
      </c>
      <c r="Z21" s="94">
        <f>IF(219472.10441="","-",198437.26393/219472.10441*100)</f>
        <v>90.415711128050958</v>
      </c>
      <c r="AA21" s="72">
        <f>IF(245324.45574="","-",227034.99772/245324.45574*100)</f>
        <v>92.544788099159774</v>
      </c>
      <c r="AB21" s="72">
        <f>IF(210230.63314="","-",259287.13538/210230.63314*100)</f>
        <v>123.33461185332185</v>
      </c>
      <c r="AC21" s="72">
        <f>IF(149859.83301="","-",218235.12722/149859.83301*100)</f>
        <v>145.62616468779689</v>
      </c>
      <c r="AD21" s="72">
        <f>IF(155710.73078="","-",201697.01673/155710.73078*100)</f>
        <v>129.53315145310887</v>
      </c>
      <c r="AE21" s="72">
        <f>IF(189578.77956="","-",226810.79989/189578.77956*100)</f>
        <v>119.63933960141166</v>
      </c>
      <c r="AF21" s="72">
        <f>IF(191130.33065="","-",240720.89459/191130.33065*100)</f>
        <v>125.94594158412818</v>
      </c>
      <c r="AG21" s="72">
        <v>144.1</v>
      </c>
      <c r="AH21" s="72">
        <f>IF(212259.13319="","-",294897.34313/212259.13319*100)</f>
        <v>138.93269924268836</v>
      </c>
      <c r="AI21" s="99">
        <f>IF(249353.22858="","-",352269.36643/249353.22858*100)</f>
        <v>141.27323252884267</v>
      </c>
    </row>
  </sheetData>
  <mergeCells count="5">
    <mergeCell ref="A18:A19"/>
    <mergeCell ref="B18:M18"/>
    <mergeCell ref="N18:Y18"/>
    <mergeCell ref="A2:M2"/>
    <mergeCell ref="Z18:AI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27"/>
  <sheetViews>
    <sheetView workbookViewId="0">
      <selection activeCell="A2" sqref="A2:F2"/>
    </sheetView>
  </sheetViews>
  <sheetFormatPr defaultRowHeight="12" x14ac:dyDescent="0.2"/>
  <cols>
    <col min="1" max="1" width="24.42578125" style="3" customWidth="1"/>
    <col min="2" max="2" width="14.5703125" style="3" customWidth="1"/>
    <col min="3" max="3" width="14.85546875" style="3" customWidth="1"/>
    <col min="4" max="4" width="15" style="3" customWidth="1"/>
    <col min="5" max="6" width="14.7109375" style="3" customWidth="1"/>
    <col min="7" max="7" width="15.28515625" style="3" customWidth="1"/>
    <col min="8" max="8" width="14.85546875" style="3" customWidth="1"/>
    <col min="9" max="16384" width="9.140625" style="3"/>
  </cols>
  <sheetData>
    <row r="2" spans="1:13" s="5" customFormat="1" x14ac:dyDescent="0.2">
      <c r="A2" s="145" t="s">
        <v>104</v>
      </c>
      <c r="B2" s="145"/>
      <c r="C2" s="145"/>
      <c r="D2" s="145"/>
      <c r="E2" s="145"/>
      <c r="F2" s="145"/>
      <c r="G2" s="133"/>
      <c r="H2" s="132"/>
      <c r="I2" s="132"/>
      <c r="J2" s="132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4"/>
      <c r="B18" s="4"/>
      <c r="C18" s="4"/>
      <c r="D18" s="4"/>
      <c r="E18" s="4"/>
      <c r="F18" s="4"/>
      <c r="G18" s="4"/>
    </row>
    <row r="19" spans="1:8" x14ac:dyDescent="0.2">
      <c r="A19" s="4"/>
      <c r="B19" s="4"/>
      <c r="C19" s="4"/>
      <c r="D19" s="4"/>
      <c r="E19" s="4"/>
      <c r="F19" s="4"/>
      <c r="G19" s="4"/>
      <c r="H19" s="6"/>
    </row>
    <row r="20" spans="1:8" x14ac:dyDescent="0.2">
      <c r="A20" s="4"/>
      <c r="B20" s="4"/>
      <c r="C20" s="4"/>
      <c r="D20" s="4"/>
      <c r="E20" s="4"/>
      <c r="F20" s="4"/>
      <c r="G20" s="4"/>
      <c r="H20" s="6"/>
    </row>
    <row r="21" spans="1:8" x14ac:dyDescent="0.2">
      <c r="H21" s="6"/>
    </row>
    <row r="22" spans="1:8" ht="24" x14ac:dyDescent="0.2">
      <c r="A22" s="68" t="s">
        <v>28</v>
      </c>
      <c r="B22" s="41" t="s">
        <v>87</v>
      </c>
      <c r="C22" s="13" t="s">
        <v>88</v>
      </c>
      <c r="D22" s="13" t="s">
        <v>89</v>
      </c>
      <c r="E22" s="13" t="s">
        <v>90</v>
      </c>
      <c r="F22" s="13" t="s">
        <v>91</v>
      </c>
      <c r="G22" s="13" t="s">
        <v>92</v>
      </c>
      <c r="H22" s="6"/>
    </row>
    <row r="23" spans="1:8" x14ac:dyDescent="0.2">
      <c r="A23" s="52" t="s">
        <v>29</v>
      </c>
      <c r="B23" s="103">
        <v>8.1</v>
      </c>
      <c r="C23" s="103">
        <v>6.9</v>
      </c>
      <c r="D23" s="103">
        <v>6.6</v>
      </c>
      <c r="E23" s="103">
        <v>6.6</v>
      </c>
      <c r="F23" s="103">
        <v>7.8</v>
      </c>
      <c r="G23" s="103">
        <v>7</v>
      </c>
    </row>
    <row r="24" spans="1:8" x14ac:dyDescent="0.2">
      <c r="A24" s="52" t="s">
        <v>30</v>
      </c>
      <c r="B24" s="103">
        <v>4.4000000000000004</v>
      </c>
      <c r="C24" s="103">
        <v>3</v>
      </c>
      <c r="D24" s="103">
        <v>4.5999999999999996</v>
      </c>
      <c r="E24" s="103">
        <v>4.0999999999999996</v>
      </c>
      <c r="F24" s="103">
        <v>3.2</v>
      </c>
      <c r="G24" s="103">
        <v>2.7</v>
      </c>
    </row>
    <row r="25" spans="1:8" x14ac:dyDescent="0.2">
      <c r="A25" s="52" t="s">
        <v>31</v>
      </c>
      <c r="B25" s="103">
        <v>86.3</v>
      </c>
      <c r="C25" s="103">
        <v>88.9</v>
      </c>
      <c r="D25" s="103">
        <v>87.1</v>
      </c>
      <c r="E25" s="103">
        <v>87.4</v>
      </c>
      <c r="F25" s="103">
        <v>86.4</v>
      </c>
      <c r="G25" s="103">
        <v>88.7</v>
      </c>
    </row>
    <row r="26" spans="1:8" x14ac:dyDescent="0.2">
      <c r="A26" s="52" t="s">
        <v>32</v>
      </c>
      <c r="B26" s="103">
        <v>1.2</v>
      </c>
      <c r="C26" s="103">
        <v>1.1000000000000001</v>
      </c>
      <c r="D26" s="104">
        <v>1.6</v>
      </c>
      <c r="E26" s="104">
        <v>1.8</v>
      </c>
      <c r="F26" s="104">
        <v>2.6</v>
      </c>
      <c r="G26" s="103">
        <v>1.4</v>
      </c>
    </row>
    <row r="27" spans="1:8" x14ac:dyDescent="0.2">
      <c r="A27" s="53" t="s">
        <v>59</v>
      </c>
      <c r="B27" s="105">
        <v>0</v>
      </c>
      <c r="C27" s="105">
        <v>0.1</v>
      </c>
      <c r="D27" s="105">
        <v>0.1</v>
      </c>
      <c r="E27" s="105">
        <v>0.1</v>
      </c>
      <c r="F27" s="105">
        <v>0</v>
      </c>
      <c r="G27" s="105">
        <v>0.2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23"/>
  <sheetViews>
    <sheetView workbookViewId="0">
      <selection activeCell="A2" sqref="A2:E2"/>
    </sheetView>
  </sheetViews>
  <sheetFormatPr defaultRowHeight="12" x14ac:dyDescent="0.2"/>
  <cols>
    <col min="1" max="1" width="26.140625" style="3" customWidth="1"/>
    <col min="2" max="2" width="15.5703125" style="3" customWidth="1"/>
    <col min="3" max="3" width="16" style="3" customWidth="1"/>
    <col min="4" max="4" width="15.7109375" style="3" customWidth="1"/>
    <col min="5" max="5" width="15.28515625" style="3" customWidth="1"/>
    <col min="6" max="6" width="15.140625" style="3" customWidth="1"/>
    <col min="7" max="7" width="15" style="3" customWidth="1"/>
    <col min="8" max="16384" width="9.140625" style="3"/>
  </cols>
  <sheetData>
    <row r="2" spans="1:13" s="5" customFormat="1" x14ac:dyDescent="0.2">
      <c r="A2" s="146" t="s">
        <v>103</v>
      </c>
      <c r="B2" s="146"/>
      <c r="C2" s="146"/>
      <c r="D2" s="146"/>
      <c r="E2" s="146"/>
      <c r="F2" s="135"/>
      <c r="G2" s="135"/>
      <c r="H2" s="132"/>
      <c r="I2" s="132"/>
      <c r="J2" s="132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8" x14ac:dyDescent="0.2">
      <c r="A17" s="4"/>
      <c r="B17" s="4"/>
      <c r="C17" s="4"/>
      <c r="D17" s="4"/>
      <c r="E17" s="4"/>
      <c r="F17" s="4"/>
      <c r="G17" s="4"/>
    </row>
    <row r="18" spans="1:8" x14ac:dyDescent="0.2">
      <c r="A18" s="5"/>
    </row>
    <row r="19" spans="1:8" x14ac:dyDescent="0.2">
      <c r="A19" s="5"/>
    </row>
    <row r="20" spans="1:8" ht="24" x14ac:dyDescent="0.2">
      <c r="A20" s="32"/>
      <c r="B20" s="12" t="s">
        <v>92</v>
      </c>
      <c r="C20" s="12" t="s">
        <v>91</v>
      </c>
      <c r="D20" s="12" t="s">
        <v>90</v>
      </c>
      <c r="E20" s="13" t="s">
        <v>89</v>
      </c>
      <c r="F20" s="13" t="s">
        <v>88</v>
      </c>
      <c r="G20" s="13" t="s">
        <v>87</v>
      </c>
      <c r="H20" s="6"/>
    </row>
    <row r="21" spans="1:8" ht="15" customHeight="1" x14ac:dyDescent="0.2">
      <c r="A21" s="23" t="s">
        <v>33</v>
      </c>
      <c r="B21" s="89">
        <v>58</v>
      </c>
      <c r="C21" s="90">
        <v>59.5</v>
      </c>
      <c r="D21" s="89">
        <v>66.400000000000006</v>
      </c>
      <c r="E21" s="89">
        <v>63.7</v>
      </c>
      <c r="F21" s="90">
        <v>66.599999999999994</v>
      </c>
      <c r="G21" s="89">
        <v>61.4</v>
      </c>
      <c r="H21" s="7"/>
    </row>
    <row r="22" spans="1:8" ht="14.25" customHeight="1" x14ac:dyDescent="0.2">
      <c r="A22" s="24" t="s">
        <v>34</v>
      </c>
      <c r="B22" s="89">
        <v>21</v>
      </c>
      <c r="C22" s="90">
        <v>19.8</v>
      </c>
      <c r="D22" s="89">
        <v>15.7</v>
      </c>
      <c r="E22" s="89">
        <v>15.5</v>
      </c>
      <c r="F22" s="90">
        <v>15.3</v>
      </c>
      <c r="G22" s="89">
        <v>15.2</v>
      </c>
      <c r="H22" s="7"/>
    </row>
    <row r="23" spans="1:8" ht="15" customHeight="1" x14ac:dyDescent="0.2">
      <c r="A23" s="25" t="s">
        <v>35</v>
      </c>
      <c r="B23" s="86">
        <v>21</v>
      </c>
      <c r="C23" s="14">
        <v>20.7</v>
      </c>
      <c r="D23" s="81">
        <v>17.899999999999999</v>
      </c>
      <c r="E23" s="81">
        <v>20.8</v>
      </c>
      <c r="F23" s="14">
        <v>18.100000000000001</v>
      </c>
      <c r="G23" s="81">
        <v>23.4</v>
      </c>
      <c r="H23" s="7"/>
    </row>
  </sheetData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6"/>
  <sheetViews>
    <sheetView workbookViewId="0">
      <selection activeCell="A2" sqref="A2:F2"/>
    </sheetView>
  </sheetViews>
  <sheetFormatPr defaultRowHeight="12" x14ac:dyDescent="0.2"/>
  <cols>
    <col min="1" max="1" width="19.7109375" style="3" customWidth="1"/>
    <col min="2" max="2" width="15.28515625" style="3" customWidth="1"/>
    <col min="3" max="3" width="15.5703125" style="3" customWidth="1"/>
    <col min="4" max="4" width="15.42578125" style="3" customWidth="1"/>
    <col min="5" max="5" width="15.7109375" style="3" customWidth="1"/>
    <col min="6" max="7" width="15.5703125" style="3" customWidth="1"/>
    <col min="8" max="16384" width="9.140625" style="3"/>
  </cols>
  <sheetData>
    <row r="2" spans="1:13" s="5" customFormat="1" x14ac:dyDescent="0.2">
      <c r="A2" s="145" t="s">
        <v>102</v>
      </c>
      <c r="B2" s="145"/>
      <c r="C2" s="145"/>
      <c r="D2" s="145"/>
      <c r="E2" s="145"/>
      <c r="F2" s="145"/>
      <c r="G2" s="134"/>
      <c r="H2" s="134"/>
      <c r="I2" s="134"/>
      <c r="J2" s="132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</row>
    <row r="19" spans="1:10" x14ac:dyDescent="0.2">
      <c r="A19" s="4"/>
      <c r="B19" s="4"/>
      <c r="C19" s="4"/>
      <c r="D19" s="4"/>
      <c r="E19" s="4"/>
      <c r="F19" s="4"/>
      <c r="G19" s="4"/>
      <c r="H19" s="4"/>
      <c r="I19" s="4"/>
    </row>
    <row r="20" spans="1:10" x14ac:dyDescent="0.2">
      <c r="A20" s="4"/>
      <c r="B20" s="4"/>
      <c r="C20" s="4"/>
      <c r="D20" s="4"/>
      <c r="E20" s="4"/>
      <c r="F20" s="4"/>
      <c r="G20" s="4"/>
      <c r="H20" s="4"/>
      <c r="I20" s="4"/>
    </row>
    <row r="21" spans="1:10" x14ac:dyDescent="0.2">
      <c r="A21" s="5"/>
    </row>
    <row r="22" spans="1:10" ht="14.25" customHeight="1" x14ac:dyDescent="0.2">
      <c r="A22" s="5"/>
    </row>
    <row r="23" spans="1:10" ht="48.75" customHeight="1" x14ac:dyDescent="0.2">
      <c r="A23" s="30"/>
      <c r="B23" s="127" t="s">
        <v>96</v>
      </c>
      <c r="C23" s="127" t="s">
        <v>91</v>
      </c>
      <c r="D23" s="127" t="s">
        <v>90</v>
      </c>
      <c r="E23" s="127" t="s">
        <v>97</v>
      </c>
      <c r="F23" s="127" t="s">
        <v>88</v>
      </c>
      <c r="G23" s="127" t="s">
        <v>87</v>
      </c>
      <c r="I23" s="6"/>
      <c r="J23" s="6"/>
    </row>
    <row r="24" spans="1:10" ht="13.5" customHeight="1" x14ac:dyDescent="0.2">
      <c r="A24" s="109" t="s">
        <v>36</v>
      </c>
      <c r="B24" s="128">
        <v>25</v>
      </c>
      <c r="C24" s="116">
        <v>25</v>
      </c>
      <c r="D24" s="116">
        <v>29.1</v>
      </c>
      <c r="E24" s="116">
        <v>28</v>
      </c>
      <c r="F24" s="116">
        <v>28.5</v>
      </c>
      <c r="G24" s="117">
        <v>26.6</v>
      </c>
      <c r="I24" s="73"/>
      <c r="J24" s="6"/>
    </row>
    <row r="25" spans="1:10" ht="14.25" customHeight="1" x14ac:dyDescent="0.2">
      <c r="A25" s="107" t="s">
        <v>38</v>
      </c>
      <c r="B25" s="129">
        <v>3</v>
      </c>
      <c r="C25" s="104">
        <v>4</v>
      </c>
      <c r="D25" s="104">
        <v>3.2</v>
      </c>
      <c r="E25" s="104">
        <v>6.9</v>
      </c>
      <c r="F25" s="104">
        <v>6.5</v>
      </c>
      <c r="G25" s="118">
        <v>9.6999999999999993</v>
      </c>
      <c r="I25" s="73"/>
      <c r="J25" s="6"/>
    </row>
    <row r="26" spans="1:10" ht="12.75" customHeight="1" x14ac:dyDescent="0.2">
      <c r="A26" s="107" t="s">
        <v>93</v>
      </c>
      <c r="B26" s="129">
        <v>11.9</v>
      </c>
      <c r="C26" s="104">
        <v>10.9</v>
      </c>
      <c r="D26" s="104">
        <v>8.1999999999999993</v>
      </c>
      <c r="E26" s="104">
        <v>8.8000000000000007</v>
      </c>
      <c r="F26" s="104">
        <v>9</v>
      </c>
      <c r="G26" s="118">
        <v>9</v>
      </c>
      <c r="I26" s="73"/>
      <c r="J26" s="6"/>
    </row>
    <row r="27" spans="1:10" ht="14.25" customHeight="1" x14ac:dyDescent="0.2">
      <c r="A27" s="107" t="s">
        <v>37</v>
      </c>
      <c r="B27" s="129">
        <v>6.3</v>
      </c>
      <c r="C27" s="104">
        <v>6.7</v>
      </c>
      <c r="D27" s="104">
        <v>8.3000000000000007</v>
      </c>
      <c r="E27" s="104">
        <v>8.9</v>
      </c>
      <c r="F27" s="104">
        <v>9.4</v>
      </c>
      <c r="G27" s="118">
        <v>8.5</v>
      </c>
      <c r="I27" s="73"/>
      <c r="J27" s="6"/>
    </row>
    <row r="28" spans="1:10" ht="12.75" customHeight="1" x14ac:dyDescent="0.2">
      <c r="A28" s="107" t="s">
        <v>39</v>
      </c>
      <c r="B28" s="129">
        <v>9.9</v>
      </c>
      <c r="C28" s="104">
        <v>9.6999999999999993</v>
      </c>
      <c r="D28" s="104">
        <v>11.7</v>
      </c>
      <c r="E28" s="104">
        <v>9.8000000000000007</v>
      </c>
      <c r="F28" s="104">
        <v>8.6</v>
      </c>
      <c r="G28" s="118">
        <v>7.8</v>
      </c>
      <c r="I28" s="73"/>
      <c r="J28" s="6"/>
    </row>
    <row r="29" spans="1:10" ht="13.5" customHeight="1" x14ac:dyDescent="0.2">
      <c r="A29" s="107" t="s">
        <v>40</v>
      </c>
      <c r="B29" s="129">
        <v>3.5</v>
      </c>
      <c r="C29" s="104">
        <v>4</v>
      </c>
      <c r="D29" s="104">
        <v>3.6</v>
      </c>
      <c r="E29" s="104">
        <v>4</v>
      </c>
      <c r="F29" s="104">
        <v>4.4000000000000004</v>
      </c>
      <c r="G29" s="118">
        <v>3.6</v>
      </c>
      <c r="I29" s="73"/>
      <c r="J29" s="6"/>
    </row>
    <row r="30" spans="1:10" ht="13.5" customHeight="1" x14ac:dyDescent="0.2">
      <c r="A30" s="107" t="s">
        <v>94</v>
      </c>
      <c r="B30" s="129">
        <v>2.1</v>
      </c>
      <c r="C30" s="104">
        <v>1.5</v>
      </c>
      <c r="D30" s="104">
        <v>2</v>
      </c>
      <c r="E30" s="104">
        <v>3</v>
      </c>
      <c r="F30" s="104">
        <v>2.5</v>
      </c>
      <c r="G30" s="118">
        <v>3.3</v>
      </c>
      <c r="I30" s="73"/>
      <c r="J30" s="6"/>
    </row>
    <row r="31" spans="1:10" ht="13.5" customHeight="1" x14ac:dyDescent="0.2">
      <c r="A31" s="107" t="s">
        <v>41</v>
      </c>
      <c r="B31" s="129">
        <v>2.5</v>
      </c>
      <c r="C31" s="104">
        <v>2.8</v>
      </c>
      <c r="D31" s="104">
        <v>3</v>
      </c>
      <c r="E31" s="104">
        <v>2.9</v>
      </c>
      <c r="F31" s="104">
        <v>2.6</v>
      </c>
      <c r="G31" s="118">
        <v>3</v>
      </c>
      <c r="I31" s="73"/>
      <c r="J31" s="6"/>
    </row>
    <row r="32" spans="1:10" ht="13.5" customHeight="1" x14ac:dyDescent="0.2">
      <c r="A32" s="107" t="s">
        <v>42</v>
      </c>
      <c r="B32" s="129">
        <v>1.5</v>
      </c>
      <c r="C32" s="104">
        <v>1.3</v>
      </c>
      <c r="D32" s="104">
        <v>1.6</v>
      </c>
      <c r="E32" s="104">
        <v>2.2000000000000002</v>
      </c>
      <c r="F32" s="104">
        <v>3.3</v>
      </c>
      <c r="G32" s="118">
        <v>2.7</v>
      </c>
      <c r="I32" s="73"/>
      <c r="J32" s="6"/>
    </row>
    <row r="33" spans="1:10" ht="14.25" customHeight="1" x14ac:dyDescent="0.2">
      <c r="A33" s="107" t="s">
        <v>46</v>
      </c>
      <c r="B33" s="129">
        <v>3.3</v>
      </c>
      <c r="C33" s="104">
        <v>3.4</v>
      </c>
      <c r="D33" s="104">
        <v>1.9</v>
      </c>
      <c r="E33" s="104">
        <v>1.9</v>
      </c>
      <c r="F33" s="104">
        <v>2.1</v>
      </c>
      <c r="G33" s="118">
        <v>2.4</v>
      </c>
      <c r="I33" s="73"/>
      <c r="J33" s="6"/>
    </row>
    <row r="34" spans="1:10" x14ac:dyDescent="0.2">
      <c r="A34" s="107" t="s">
        <v>43</v>
      </c>
      <c r="B34" s="129">
        <v>5.3</v>
      </c>
      <c r="C34" s="104">
        <v>4.8</v>
      </c>
      <c r="D34" s="104">
        <v>3.4</v>
      </c>
      <c r="E34" s="104">
        <v>2.9</v>
      </c>
      <c r="F34" s="104">
        <v>2.7</v>
      </c>
      <c r="G34" s="118">
        <v>2.2000000000000002</v>
      </c>
      <c r="I34" s="73"/>
      <c r="J34" s="6"/>
    </row>
    <row r="35" spans="1:10" ht="15" customHeight="1" x14ac:dyDescent="0.2">
      <c r="A35" s="107" t="s">
        <v>48</v>
      </c>
      <c r="B35" s="129">
        <v>6</v>
      </c>
      <c r="C35" s="104">
        <v>5.9</v>
      </c>
      <c r="D35" s="104">
        <v>3.1</v>
      </c>
      <c r="E35" s="104">
        <v>1.8</v>
      </c>
      <c r="F35" s="104">
        <v>1.8</v>
      </c>
      <c r="G35" s="118">
        <v>2.1</v>
      </c>
      <c r="I35" s="73"/>
      <c r="J35" s="6"/>
    </row>
    <row r="36" spans="1:10" ht="14.25" customHeight="1" x14ac:dyDescent="0.2">
      <c r="A36" s="107" t="s">
        <v>44</v>
      </c>
      <c r="B36" s="129">
        <v>0.4</v>
      </c>
      <c r="C36" s="104">
        <v>0.4</v>
      </c>
      <c r="D36" s="104">
        <v>0.3</v>
      </c>
      <c r="E36" s="104">
        <v>0.4</v>
      </c>
      <c r="F36" s="104">
        <v>1.1000000000000001</v>
      </c>
      <c r="G36" s="118">
        <v>1.4</v>
      </c>
      <c r="I36" s="73"/>
      <c r="J36" s="6"/>
    </row>
    <row r="37" spans="1:10" ht="14.25" customHeight="1" x14ac:dyDescent="0.2">
      <c r="A37" s="107" t="s">
        <v>45</v>
      </c>
      <c r="B37" s="129">
        <v>0.5</v>
      </c>
      <c r="C37" s="104">
        <v>1.1000000000000001</v>
      </c>
      <c r="D37" s="104">
        <v>0.9</v>
      </c>
      <c r="E37" s="104">
        <v>1.2</v>
      </c>
      <c r="F37" s="104">
        <v>1.5</v>
      </c>
      <c r="G37" s="118">
        <v>1.2</v>
      </c>
      <c r="I37" s="73"/>
      <c r="J37" s="6"/>
    </row>
    <row r="38" spans="1:10" ht="15" customHeight="1" x14ac:dyDescent="0.2">
      <c r="A38" s="107" t="s">
        <v>47</v>
      </c>
      <c r="B38" s="129">
        <v>1.3</v>
      </c>
      <c r="C38" s="104">
        <v>1</v>
      </c>
      <c r="D38" s="104">
        <v>1.4</v>
      </c>
      <c r="E38" s="104">
        <v>1.3</v>
      </c>
      <c r="F38" s="104">
        <v>1.5</v>
      </c>
      <c r="G38" s="118">
        <v>1.2</v>
      </c>
      <c r="I38" s="73"/>
      <c r="J38" s="6"/>
    </row>
    <row r="39" spans="1:10" ht="13.5" customHeight="1" x14ac:dyDescent="0.2">
      <c r="A39" s="107" t="s">
        <v>76</v>
      </c>
      <c r="B39" s="129">
        <v>1.2</v>
      </c>
      <c r="C39" s="104">
        <v>1.3</v>
      </c>
      <c r="D39" s="104">
        <v>1.4</v>
      </c>
      <c r="E39" s="104">
        <v>1.2</v>
      </c>
      <c r="F39" s="104">
        <v>1.2</v>
      </c>
      <c r="G39" s="118">
        <v>1.1000000000000001</v>
      </c>
      <c r="I39" s="73"/>
      <c r="J39" s="6"/>
    </row>
    <row r="40" spans="1:10" ht="15.75" customHeight="1" x14ac:dyDescent="0.2">
      <c r="A40" s="107" t="s">
        <v>95</v>
      </c>
      <c r="B40" s="129">
        <v>0.8</v>
      </c>
      <c r="C40" s="104">
        <v>1.8</v>
      </c>
      <c r="D40" s="104">
        <v>1.9</v>
      </c>
      <c r="E40" s="104">
        <v>1.2</v>
      </c>
      <c r="F40" s="104">
        <v>1.3</v>
      </c>
      <c r="G40" s="118">
        <v>1.1000000000000001</v>
      </c>
      <c r="I40" s="73"/>
      <c r="J40" s="6"/>
    </row>
    <row r="41" spans="1:10" ht="13.5" customHeight="1" x14ac:dyDescent="0.2">
      <c r="A41" s="107" t="s">
        <v>85</v>
      </c>
      <c r="B41" s="129">
        <v>0.6</v>
      </c>
      <c r="C41" s="104">
        <v>0.8</v>
      </c>
      <c r="D41" s="104">
        <v>0.8</v>
      </c>
      <c r="E41" s="104">
        <v>0.9</v>
      </c>
      <c r="F41" s="104">
        <v>1</v>
      </c>
      <c r="G41" s="118">
        <v>1</v>
      </c>
      <c r="I41" s="73"/>
      <c r="J41" s="6"/>
    </row>
    <row r="42" spans="1:10" x14ac:dyDescent="0.2">
      <c r="A42" s="108" t="s">
        <v>84</v>
      </c>
      <c r="B42" s="130">
        <v>0.5</v>
      </c>
      <c r="C42" s="105">
        <v>0.4</v>
      </c>
      <c r="D42" s="105">
        <v>0.6</v>
      </c>
      <c r="E42" s="105">
        <v>0.5</v>
      </c>
      <c r="F42" s="105">
        <v>0.5</v>
      </c>
      <c r="G42" s="119">
        <v>0.9</v>
      </c>
      <c r="I42" s="73"/>
      <c r="J42" s="6"/>
    </row>
    <row r="43" spans="1:10" x14ac:dyDescent="0.2">
      <c r="B43" s="6"/>
      <c r="C43" s="6"/>
      <c r="D43" s="6"/>
      <c r="E43" s="6"/>
      <c r="F43" s="6"/>
      <c r="G43" s="6"/>
      <c r="I43" s="6"/>
      <c r="J43" s="6"/>
    </row>
    <row r="44" spans="1:10" x14ac:dyDescent="0.2">
      <c r="B44" s="6"/>
      <c r="C44" s="6"/>
      <c r="D44" s="6"/>
      <c r="E44" s="6"/>
      <c r="F44" s="6"/>
      <c r="G44" s="6"/>
      <c r="I44" s="6"/>
      <c r="J44" s="6"/>
    </row>
    <row r="45" spans="1:10" x14ac:dyDescent="0.2">
      <c r="B45" s="6"/>
      <c r="C45" s="6"/>
      <c r="D45" s="6"/>
      <c r="E45" s="6"/>
      <c r="F45" s="6"/>
      <c r="G45" s="6"/>
      <c r="I45" s="6"/>
      <c r="J45" s="6"/>
    </row>
    <row r="46" spans="1:10" x14ac:dyDescent="0.2">
      <c r="B46" s="6"/>
      <c r="C46" s="6"/>
      <c r="D46" s="6"/>
      <c r="E46" s="6"/>
      <c r="F46" s="6"/>
      <c r="G46" s="6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4"/>
  <sheetViews>
    <sheetView workbookViewId="0">
      <selection activeCell="A2" sqref="A2:F2"/>
    </sheetView>
  </sheetViews>
  <sheetFormatPr defaultRowHeight="12" x14ac:dyDescent="0.2"/>
  <cols>
    <col min="1" max="1" width="47.140625" style="3" customWidth="1"/>
    <col min="2" max="2" width="13.5703125" style="3" customWidth="1"/>
    <col min="3" max="3" width="10.7109375" style="3" customWidth="1"/>
    <col min="4" max="4" width="13.28515625" style="3" customWidth="1"/>
    <col min="5" max="5" width="11.85546875" style="3" customWidth="1"/>
    <col min="6" max="6" width="8.28515625" style="3" customWidth="1"/>
    <col min="7" max="7" width="8" style="3" customWidth="1"/>
    <col min="8" max="8" width="6" style="3" customWidth="1"/>
    <col min="9" max="16384" width="9.140625" style="3"/>
  </cols>
  <sheetData>
    <row r="2" spans="1:13" s="5" customFormat="1" x14ac:dyDescent="0.2">
      <c r="A2" s="148" t="s">
        <v>81</v>
      </c>
      <c r="B2" s="148"/>
      <c r="C2" s="148"/>
      <c r="D2" s="148"/>
      <c r="E2" s="148"/>
      <c r="F2" s="148"/>
    </row>
    <row r="3" spans="1:13" x14ac:dyDescent="0.2">
      <c r="A3" s="147"/>
      <c r="B3" s="147"/>
      <c r="C3" s="147"/>
      <c r="D3" s="147"/>
      <c r="E3" s="147"/>
      <c r="F3" s="147"/>
      <c r="G3" s="147"/>
      <c r="H3" s="147"/>
      <c r="I3" s="76"/>
      <c r="J3" s="76"/>
      <c r="K3" s="76"/>
      <c r="L3" s="76"/>
      <c r="M3" s="76"/>
    </row>
    <row r="23" spans="1:2" ht="16.5" customHeight="1" x14ac:dyDescent="0.2">
      <c r="A23" s="68" t="s">
        <v>88</v>
      </c>
      <c r="B23" s="47" t="s">
        <v>49</v>
      </c>
    </row>
    <row r="24" spans="1:2" x14ac:dyDescent="0.2">
      <c r="A24" s="58" t="s">
        <v>50</v>
      </c>
      <c r="B24" s="111">
        <v>22.5</v>
      </c>
    </row>
    <row r="25" spans="1:2" x14ac:dyDescent="0.2">
      <c r="A25" s="59" t="s">
        <v>51</v>
      </c>
      <c r="B25" s="112">
        <v>7.6</v>
      </c>
    </row>
    <row r="26" spans="1:2" x14ac:dyDescent="0.2">
      <c r="A26" s="59" t="s">
        <v>52</v>
      </c>
      <c r="B26" s="112">
        <v>9.6</v>
      </c>
    </row>
    <row r="27" spans="1:2" x14ac:dyDescent="0.2">
      <c r="A27" s="59" t="s">
        <v>53</v>
      </c>
      <c r="B27" s="112">
        <v>0.5</v>
      </c>
    </row>
    <row r="28" spans="1:2" x14ac:dyDescent="0.2">
      <c r="A28" s="59" t="s">
        <v>54</v>
      </c>
      <c r="B28" s="112">
        <v>4</v>
      </c>
    </row>
    <row r="29" spans="1:2" x14ac:dyDescent="0.2">
      <c r="A29" s="59" t="s">
        <v>55</v>
      </c>
      <c r="B29" s="112">
        <v>5</v>
      </c>
    </row>
    <row r="30" spans="1:2" x14ac:dyDescent="0.2">
      <c r="A30" s="59" t="s">
        <v>56</v>
      </c>
      <c r="B30" s="112">
        <v>7.2</v>
      </c>
    </row>
    <row r="31" spans="1:2" x14ac:dyDescent="0.2">
      <c r="A31" s="59" t="s">
        <v>57</v>
      </c>
      <c r="B31" s="112">
        <v>22.4</v>
      </c>
    </row>
    <row r="32" spans="1:2" x14ac:dyDescent="0.2">
      <c r="A32" s="60" t="s">
        <v>58</v>
      </c>
      <c r="B32" s="113">
        <v>21.2</v>
      </c>
    </row>
    <row r="33" spans="1:2" ht="15" x14ac:dyDescent="0.2">
      <c r="B33" s="110"/>
    </row>
    <row r="34" spans="1:2" x14ac:dyDescent="0.2">
      <c r="A34" s="68" t="s">
        <v>87</v>
      </c>
      <c r="B34" s="45" t="s">
        <v>49</v>
      </c>
    </row>
    <row r="35" spans="1:2" x14ac:dyDescent="0.2">
      <c r="A35" s="58" t="s">
        <v>50</v>
      </c>
      <c r="B35" s="111">
        <v>24.1</v>
      </c>
    </row>
    <row r="36" spans="1:2" x14ac:dyDescent="0.2">
      <c r="A36" s="59" t="s">
        <v>51</v>
      </c>
      <c r="B36" s="112">
        <v>6.8</v>
      </c>
    </row>
    <row r="37" spans="1:2" x14ac:dyDescent="0.2">
      <c r="A37" s="59" t="s">
        <v>52</v>
      </c>
      <c r="B37" s="112">
        <v>11</v>
      </c>
    </row>
    <row r="38" spans="1:2" x14ac:dyDescent="0.2">
      <c r="A38" s="59" t="s">
        <v>53</v>
      </c>
      <c r="B38" s="112">
        <v>0.6</v>
      </c>
    </row>
    <row r="39" spans="1:2" x14ac:dyDescent="0.2">
      <c r="A39" s="59" t="s">
        <v>54</v>
      </c>
      <c r="B39" s="112">
        <v>3</v>
      </c>
    </row>
    <row r="40" spans="1:2" x14ac:dyDescent="0.2">
      <c r="A40" s="59" t="s">
        <v>55</v>
      </c>
      <c r="B40" s="112">
        <v>5</v>
      </c>
    </row>
    <row r="41" spans="1:2" x14ac:dyDescent="0.2">
      <c r="A41" s="59" t="s">
        <v>56</v>
      </c>
      <c r="B41" s="112">
        <v>8.1999999999999993</v>
      </c>
    </row>
    <row r="42" spans="1:2" x14ac:dyDescent="0.2">
      <c r="A42" s="59" t="s">
        <v>57</v>
      </c>
      <c r="B42" s="112">
        <v>21.3</v>
      </c>
    </row>
    <row r="43" spans="1:2" x14ac:dyDescent="0.2">
      <c r="A43" s="60" t="s">
        <v>58</v>
      </c>
      <c r="B43" s="113">
        <v>19.899999999999999</v>
      </c>
    </row>
    <row r="44" spans="1:2" x14ac:dyDescent="0.2">
      <c r="B44" s="114"/>
    </row>
  </sheetData>
  <mergeCells count="2">
    <mergeCell ref="A3:H3"/>
    <mergeCell ref="A2:F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27"/>
  <sheetViews>
    <sheetView workbookViewId="0">
      <selection activeCell="A2" sqref="A2:J2"/>
    </sheetView>
  </sheetViews>
  <sheetFormatPr defaultRowHeight="12" x14ac:dyDescent="0.2"/>
  <cols>
    <col min="1" max="1" width="9.85546875" style="3" customWidth="1"/>
    <col min="2" max="2" width="9.140625" style="3"/>
    <col min="3" max="3" width="10" style="3" customWidth="1"/>
    <col min="4" max="9" width="9.140625" style="3"/>
    <col min="10" max="10" width="11.7109375" style="3" bestFit="1" customWidth="1"/>
    <col min="11" max="11" width="11" style="3" bestFit="1" customWidth="1"/>
    <col min="12" max="12" width="10.85546875" style="3" bestFit="1" customWidth="1"/>
    <col min="13" max="13" width="11.28515625" style="3" bestFit="1" customWidth="1"/>
    <col min="14" max="16384" width="9.140625" style="3"/>
  </cols>
  <sheetData>
    <row r="2" spans="1:13" s="5" customFormat="1" x14ac:dyDescent="0.2">
      <c r="A2" s="145" t="s">
        <v>80</v>
      </c>
      <c r="B2" s="145"/>
      <c r="C2" s="145"/>
      <c r="D2" s="145"/>
      <c r="E2" s="145"/>
      <c r="F2" s="145"/>
      <c r="G2" s="145"/>
      <c r="H2" s="145"/>
      <c r="I2" s="145"/>
      <c r="J2" s="145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3" x14ac:dyDescent="0.2">
      <c r="A21" s="42" t="s">
        <v>0</v>
      </c>
      <c r="B21" s="42" t="s">
        <v>1</v>
      </c>
      <c r="C21" s="66" t="s">
        <v>2</v>
      </c>
      <c r="D21" s="66" t="s">
        <v>3</v>
      </c>
      <c r="E21" s="66" t="s">
        <v>4</v>
      </c>
      <c r="F21" s="66" t="s">
        <v>5</v>
      </c>
      <c r="G21" s="66" t="s">
        <v>6</v>
      </c>
      <c r="H21" s="66" t="s">
        <v>7</v>
      </c>
      <c r="I21" s="66" t="s">
        <v>8</v>
      </c>
      <c r="J21" s="66" t="s">
        <v>9</v>
      </c>
      <c r="K21" s="66" t="s">
        <v>10</v>
      </c>
      <c r="L21" s="66" t="s">
        <v>11</v>
      </c>
      <c r="M21" s="66" t="s">
        <v>12</v>
      </c>
    </row>
    <row r="22" spans="1:13" x14ac:dyDescent="0.2">
      <c r="A22" s="43">
        <v>2016</v>
      </c>
      <c r="B22" s="65">
        <v>207.3</v>
      </c>
      <c r="C22" s="65">
        <v>287</v>
      </c>
      <c r="D22" s="65">
        <v>366.8</v>
      </c>
      <c r="E22" s="65">
        <v>354.9</v>
      </c>
      <c r="F22" s="65">
        <v>327.7</v>
      </c>
      <c r="G22" s="65">
        <v>324.60000000000002</v>
      </c>
      <c r="H22" s="65">
        <v>314.10000000000002</v>
      </c>
      <c r="I22" s="65">
        <v>351.1</v>
      </c>
      <c r="J22" s="65">
        <v>361.6</v>
      </c>
      <c r="K22" s="65">
        <v>380.2</v>
      </c>
      <c r="L22" s="65">
        <v>353.5</v>
      </c>
      <c r="M22" s="62">
        <v>391.4</v>
      </c>
    </row>
    <row r="23" spans="1:13" x14ac:dyDescent="0.2">
      <c r="A23" s="43">
        <v>2017</v>
      </c>
      <c r="B23" s="65">
        <v>266.8</v>
      </c>
      <c r="C23" s="65">
        <v>332.7</v>
      </c>
      <c r="D23" s="65">
        <v>431.2</v>
      </c>
      <c r="E23" s="65">
        <v>361.5</v>
      </c>
      <c r="F23" s="65">
        <v>400.4</v>
      </c>
      <c r="G23" s="65">
        <v>388.8</v>
      </c>
      <c r="H23" s="65">
        <v>396.9</v>
      </c>
      <c r="I23" s="65">
        <v>429.7</v>
      </c>
      <c r="J23" s="65">
        <v>430.8</v>
      </c>
      <c r="K23" s="65">
        <v>465.9</v>
      </c>
      <c r="L23" s="65">
        <v>455.3</v>
      </c>
      <c r="M23" s="62">
        <v>471.4</v>
      </c>
    </row>
    <row r="24" spans="1:13" x14ac:dyDescent="0.2">
      <c r="A24" s="43">
        <v>2018</v>
      </c>
      <c r="B24" s="65">
        <v>374.3</v>
      </c>
      <c r="C24" s="65">
        <v>427.6</v>
      </c>
      <c r="D24" s="65">
        <v>524.1</v>
      </c>
      <c r="E24" s="65">
        <v>444.6</v>
      </c>
      <c r="F24" s="65">
        <v>505.6</v>
      </c>
      <c r="G24" s="65">
        <v>458.7</v>
      </c>
      <c r="H24" s="65">
        <v>488</v>
      </c>
      <c r="I24" s="65">
        <v>480.7</v>
      </c>
      <c r="J24" s="65">
        <v>474</v>
      </c>
      <c r="K24" s="65">
        <v>540.6</v>
      </c>
      <c r="L24" s="65">
        <v>522.6</v>
      </c>
      <c r="M24" s="62">
        <v>519.29999999999995</v>
      </c>
    </row>
    <row r="25" spans="1:13" x14ac:dyDescent="0.2">
      <c r="A25" s="43">
        <v>2019</v>
      </c>
      <c r="B25" s="65">
        <v>372.6</v>
      </c>
      <c r="C25" s="65">
        <v>459.3</v>
      </c>
      <c r="D25" s="65">
        <v>533.79999999999995</v>
      </c>
      <c r="E25" s="65">
        <v>515.6</v>
      </c>
      <c r="F25" s="65">
        <v>481.6</v>
      </c>
      <c r="G25" s="65">
        <v>445.4</v>
      </c>
      <c r="H25" s="65">
        <v>499.1</v>
      </c>
      <c r="I25" s="65">
        <v>464.3</v>
      </c>
      <c r="J25" s="65">
        <v>501.7</v>
      </c>
      <c r="K25" s="65">
        <v>525.29999999999995</v>
      </c>
      <c r="L25" s="65">
        <v>504.1</v>
      </c>
      <c r="M25" s="62">
        <v>539.70000000000005</v>
      </c>
    </row>
    <row r="26" spans="1:13" x14ac:dyDescent="0.2">
      <c r="A26" s="43">
        <v>2020</v>
      </c>
      <c r="B26" s="65">
        <v>379.8</v>
      </c>
      <c r="C26" s="65">
        <v>484.8</v>
      </c>
      <c r="D26" s="65">
        <v>500.5</v>
      </c>
      <c r="E26" s="65">
        <v>285.60000000000002</v>
      </c>
      <c r="F26" s="65">
        <v>329.4</v>
      </c>
      <c r="G26" s="65">
        <v>413.5</v>
      </c>
      <c r="H26" s="65">
        <v>496.6</v>
      </c>
      <c r="I26" s="65">
        <v>433.6</v>
      </c>
      <c r="J26" s="65">
        <v>508.3</v>
      </c>
      <c r="K26" s="65">
        <v>493.6</v>
      </c>
      <c r="L26" s="65">
        <v>522.9</v>
      </c>
      <c r="M26" s="62">
        <v>567.29999999999995</v>
      </c>
    </row>
    <row r="27" spans="1:13" x14ac:dyDescent="0.2">
      <c r="A27" s="39">
        <v>2021</v>
      </c>
      <c r="B27" s="63">
        <v>399.4</v>
      </c>
      <c r="C27" s="63">
        <v>521.4</v>
      </c>
      <c r="D27" s="63">
        <v>630.1</v>
      </c>
      <c r="E27" s="63">
        <v>562.20000000000005</v>
      </c>
      <c r="F27" s="63">
        <v>563.4</v>
      </c>
      <c r="G27" s="63">
        <v>589.6</v>
      </c>
      <c r="H27" s="63">
        <v>562</v>
      </c>
      <c r="I27" s="63">
        <v>574.9</v>
      </c>
      <c r="J27" s="63">
        <v>669.7</v>
      </c>
      <c r="K27" s="63">
        <v>646.20000000000005</v>
      </c>
      <c r="L27" s="63"/>
      <c r="M27" s="64"/>
    </row>
  </sheetData>
  <mergeCells count="1"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I28"/>
  <sheetViews>
    <sheetView workbookViewId="0">
      <selection activeCell="A2" sqref="A2:L2"/>
    </sheetView>
  </sheetViews>
  <sheetFormatPr defaultRowHeight="12" x14ac:dyDescent="0.2"/>
  <cols>
    <col min="1" max="1" width="19.140625" style="3" customWidth="1"/>
    <col min="2" max="2" width="9.140625" style="3" customWidth="1"/>
    <col min="3" max="3" width="8" style="3" customWidth="1"/>
    <col min="4" max="5" width="8.85546875" style="3" customWidth="1"/>
    <col min="6" max="6" width="7.42578125" style="3" customWidth="1"/>
    <col min="7" max="7" width="9" style="3" customWidth="1"/>
    <col min="8" max="8" width="8.28515625" style="3" customWidth="1"/>
    <col min="9" max="9" width="9.28515625" style="3" bestFit="1" customWidth="1"/>
    <col min="10" max="10" width="7.5703125" style="3" bestFit="1" customWidth="1"/>
    <col min="11" max="11" width="8" style="3" customWidth="1"/>
    <col min="12" max="12" width="8.85546875" style="3" customWidth="1"/>
    <col min="13" max="13" width="8.42578125" style="3" bestFit="1" customWidth="1"/>
    <col min="14" max="16" width="5.42578125" style="3" bestFit="1" customWidth="1"/>
    <col min="17" max="17" width="4.42578125" style="3" bestFit="1" customWidth="1"/>
    <col min="18" max="20" width="5.42578125" style="3" bestFit="1" customWidth="1"/>
    <col min="21" max="21" width="4.42578125" style="3" bestFit="1" customWidth="1"/>
    <col min="22" max="22" width="5.42578125" style="3" bestFit="1" customWidth="1"/>
    <col min="23" max="23" width="4.42578125" style="3" bestFit="1" customWidth="1"/>
    <col min="24" max="29" width="5.42578125" style="3" bestFit="1" customWidth="1"/>
    <col min="30" max="30" width="5.42578125" style="3" customWidth="1"/>
    <col min="31" max="31" width="6.7109375" style="3" customWidth="1"/>
    <col min="32" max="32" width="6.28515625" style="3" customWidth="1"/>
    <col min="33" max="33" width="6.140625" style="3" customWidth="1"/>
    <col min="34" max="34" width="6" style="3" customWidth="1"/>
    <col min="35" max="35" width="6.140625" style="3" customWidth="1"/>
    <col min="36" max="16384" width="9.140625" style="3"/>
  </cols>
  <sheetData>
    <row r="2" spans="1:13" s="5" customFormat="1" x14ac:dyDescent="0.2">
      <c r="A2" s="141" t="s">
        <v>79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32"/>
    </row>
    <row r="3" spans="1:13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3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3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3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3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35" ht="1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3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35" x14ac:dyDescent="0.2">
      <c r="A23" s="149"/>
      <c r="B23" s="140">
        <v>2019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>
        <v>2020</v>
      </c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2">
        <v>2021</v>
      </c>
      <c r="AA23" s="143"/>
      <c r="AB23" s="143"/>
      <c r="AC23" s="143"/>
      <c r="AD23" s="143"/>
      <c r="AE23" s="143"/>
      <c r="AF23" s="143"/>
      <c r="AG23" s="143"/>
      <c r="AH23" s="143"/>
      <c r="AI23" s="144"/>
    </row>
    <row r="24" spans="1:35" x14ac:dyDescent="0.2">
      <c r="A24" s="150"/>
      <c r="B24" s="31" t="s">
        <v>13</v>
      </c>
      <c r="C24" s="31" t="s">
        <v>14</v>
      </c>
      <c r="D24" s="31" t="s">
        <v>15</v>
      </c>
      <c r="E24" s="31" t="s">
        <v>16</v>
      </c>
      <c r="F24" s="31" t="s">
        <v>17</v>
      </c>
      <c r="G24" s="31" t="s">
        <v>18</v>
      </c>
      <c r="H24" s="31" t="s">
        <v>19</v>
      </c>
      <c r="I24" s="31" t="s">
        <v>20</v>
      </c>
      <c r="J24" s="31" t="s">
        <v>21</v>
      </c>
      <c r="K24" s="31" t="s">
        <v>22</v>
      </c>
      <c r="L24" s="31" t="s">
        <v>23</v>
      </c>
      <c r="M24" s="31" t="s">
        <v>24</v>
      </c>
      <c r="N24" s="31" t="s">
        <v>13</v>
      </c>
      <c r="O24" s="31" t="s">
        <v>14</v>
      </c>
      <c r="P24" s="31" t="s">
        <v>15</v>
      </c>
      <c r="Q24" s="31" t="s">
        <v>16</v>
      </c>
      <c r="R24" s="31" t="s">
        <v>17</v>
      </c>
      <c r="S24" s="31" t="s">
        <v>25</v>
      </c>
      <c r="T24" s="31" t="s">
        <v>19</v>
      </c>
      <c r="U24" s="31" t="s">
        <v>26</v>
      </c>
      <c r="V24" s="31" t="s">
        <v>21</v>
      </c>
      <c r="W24" s="31" t="s">
        <v>27</v>
      </c>
      <c r="X24" s="31" t="s">
        <v>23</v>
      </c>
      <c r="Y24" s="31" t="s">
        <v>24</v>
      </c>
      <c r="Z24" s="82" t="s">
        <v>13</v>
      </c>
      <c r="AA24" s="82" t="s">
        <v>14</v>
      </c>
      <c r="AB24" s="83" t="s">
        <v>15</v>
      </c>
      <c r="AC24" s="82" t="s">
        <v>16</v>
      </c>
      <c r="AD24" s="82" t="s">
        <v>17</v>
      </c>
      <c r="AE24" s="82" t="s">
        <v>25</v>
      </c>
      <c r="AF24" s="82" t="s">
        <v>19</v>
      </c>
      <c r="AG24" s="82" t="s">
        <v>26</v>
      </c>
      <c r="AH24" s="115" t="s">
        <v>21</v>
      </c>
      <c r="AI24" s="44" t="s">
        <v>27</v>
      </c>
    </row>
    <row r="25" spans="1:35" ht="27.75" customHeight="1" x14ac:dyDescent="0.2">
      <c r="A25" s="27" t="s">
        <v>73</v>
      </c>
      <c r="B25" s="54">
        <v>71.738158213015794</v>
      </c>
      <c r="C25" s="19">
        <v>123.27227087030982</v>
      </c>
      <c r="D25" s="19">
        <v>116.24365644398502</v>
      </c>
      <c r="E25" s="19">
        <v>96.580225893758936</v>
      </c>
      <c r="F25" s="19">
        <v>93.408604141465986</v>
      </c>
      <c r="G25" s="19">
        <v>92.490171422142794</v>
      </c>
      <c r="H25" s="19">
        <v>112.04816621722891</v>
      </c>
      <c r="I25" s="19">
        <v>93.020207912369386</v>
      </c>
      <c r="J25" s="19">
        <v>108.06099409813686</v>
      </c>
      <c r="K25" s="19">
        <v>104.71321760096355</v>
      </c>
      <c r="L25" s="19">
        <v>95.961007942682357</v>
      </c>
      <c r="M25" s="15">
        <v>107.05149255623367</v>
      </c>
      <c r="N25" s="19">
        <v>70.382208343865415</v>
      </c>
      <c r="O25" s="19">
        <v>127.63158194440297</v>
      </c>
      <c r="P25" s="19">
        <v>103.24095247310265</v>
      </c>
      <c r="Q25" s="19">
        <v>57.064146061655876</v>
      </c>
      <c r="R25" s="19">
        <v>115.32045479750228</v>
      </c>
      <c r="S25" s="19">
        <v>125.55839051166471</v>
      </c>
      <c r="T25" s="19">
        <v>120.09478099934977</v>
      </c>
      <c r="U25" s="19">
        <v>87.312042792465732</v>
      </c>
      <c r="V25" s="19">
        <v>117.22959939467061</v>
      </c>
      <c r="W25" s="19">
        <v>97.096953437578748</v>
      </c>
      <c r="X25" s="19">
        <v>105.93754706899317</v>
      </c>
      <c r="Y25" s="15">
        <v>108.49423751970338</v>
      </c>
      <c r="Z25" s="98">
        <v>70.407885353173725</v>
      </c>
      <c r="AA25" s="22">
        <v>130.56565598353049</v>
      </c>
      <c r="AB25" s="22">
        <v>120.83026196604835</v>
      </c>
      <c r="AC25" s="71">
        <v>89.231037795592442</v>
      </c>
      <c r="AD25" s="22">
        <v>100.2114807539604</v>
      </c>
      <c r="AE25" s="78">
        <v>104.66057637383682</v>
      </c>
      <c r="AF25" s="78">
        <v>95.30942428771003</v>
      </c>
      <c r="AG25" s="78">
        <v>102.30249040432689</v>
      </c>
      <c r="AH25" s="78">
        <v>116.47910704981066</v>
      </c>
      <c r="AI25" s="101">
        <v>96.491276111547222</v>
      </c>
    </row>
    <row r="26" spans="1:35" ht="42" customHeight="1" x14ac:dyDescent="0.2">
      <c r="A26" s="28" t="s">
        <v>74</v>
      </c>
      <c r="B26" s="26">
        <f>IF(374257.25828="","-",372548.49281/374257.25828*100)</f>
        <v>99.543424894989869</v>
      </c>
      <c r="C26" s="14">
        <f>IF(427600.8878="","-",459248.98718/427600.8878*100)</f>
        <v>107.40131750961253</v>
      </c>
      <c r="D26" s="14">
        <f>IF(524151.65323="","-",533847.81488/524151.65323*100)</f>
        <v>101.84987714724333</v>
      </c>
      <c r="E26" s="14">
        <f>IF(444601.83252="","-",515591.42554/444601.83252*100)</f>
        <v>115.96700414337735</v>
      </c>
      <c r="F26" s="14">
        <f>IF(505594.98812="","-",481606.75367/505594.98812*100)</f>
        <v>95.255444572503052</v>
      </c>
      <c r="G26" s="14">
        <f>IF(458682.35918="","-",445438.91205/458682.35918*100)</f>
        <v>97.112719321999705</v>
      </c>
      <c r="H26" s="14">
        <f>IF(488041.26888="","-",499106.13257/488041.26888*100)</f>
        <v>102.26719836939048</v>
      </c>
      <c r="I26" s="14">
        <f>IF(480650.77296="","-",464269.56222/480650.77296*100)</f>
        <v>96.591868428897087</v>
      </c>
      <c r="J26" s="14">
        <f>IF(473973.76404="","-",501694.30423/473973.76404*100)</f>
        <v>105.84853894732886</v>
      </c>
      <c r="K26" s="14">
        <f>IF(540614.13985="","-",525340.24848/540614.13985*100)</f>
        <v>97.174714783775727</v>
      </c>
      <c r="L26" s="14">
        <f>IF(522571.0681="","-",504121.79757/522571.0681*100)</f>
        <v>96.469519333115954</v>
      </c>
      <c r="M26" s="16">
        <f>IF(519317.05816="","-",539669.9086/519317.05816*100)</f>
        <v>103.91915692353963</v>
      </c>
      <c r="N26" s="14">
        <f>IF(372548.49281="","-",379831.59944/372548.49281*100)</f>
        <v>101.95494191241148</v>
      </c>
      <c r="O26" s="14">
        <f>IF(459248.98718="","-",484785.07909/459248.98718*100)</f>
        <v>105.56040244460927</v>
      </c>
      <c r="P26" s="14">
        <f>IF(533847.81488="","-",500496.7331/533847.81488*100)</f>
        <v>93.752698643620619</v>
      </c>
      <c r="Q26" s="14">
        <f>IF(515591.42554="","-",285604.18681/515591.42554*100)</f>
        <v>55.393509795256001</v>
      </c>
      <c r="R26" s="14">
        <f>IF(481606.75367="","-",329360.04715/481606.75367*100)</f>
        <v>68.38775508029515</v>
      </c>
      <c r="S26" s="14">
        <f>IF(445438.91205="","-",413539.17419/445438.91205*100)</f>
        <v>92.838583025180498</v>
      </c>
      <c r="T26" s="14">
        <f>IF(499106.13257="","-",496638.96559/499106.13257*100)</f>
        <v>99.505682896081424</v>
      </c>
      <c r="U26" s="14">
        <f>IF(464269.56222="","-",433625.62616/464269.56222*100)</f>
        <v>93.399537993946922</v>
      </c>
      <c r="V26" s="14">
        <f>IF(501694.30423="","-",508337.58442/501694.30423*100)</f>
        <v>101.32416894790069</v>
      </c>
      <c r="W26" s="14">
        <f>IF(525340.24848="","-",493580.30765/525340.24848*100)</f>
        <v>93.954405564414117</v>
      </c>
      <c r="X26" s="14">
        <f>IF(504121.79757="","-",522886.87074/504121.79757*100)</f>
        <v>103.7223292586142</v>
      </c>
      <c r="Y26" s="16">
        <f>IF(539669.9086="","-",567302.1235/539669.9086*100)</f>
        <v>105.12020671519058</v>
      </c>
      <c r="Z26" s="94">
        <f>IF(379831.59944="","-",399368.86107/379831.59944*100)</f>
        <v>105.14366410240868</v>
      </c>
      <c r="AA26" s="72">
        <f>IF(484785.07909="","-",521438.57325/484785.07909*100)</f>
        <v>107.56077192573727</v>
      </c>
      <c r="AB26" s="72">
        <f>IF(500496.7331="","-",630055.59405/500496.7331*100)</f>
        <v>125.88605526903886</v>
      </c>
      <c r="AC26" s="72">
        <f>IF(285604.18681="","-",562205.14526/285604.18681*100)</f>
        <v>196.84765533007069</v>
      </c>
      <c r="AD26" s="72">
        <f>IF(329360.04715="","-",563394.10094/329360.04715*100)</f>
        <v>171.05720800538208</v>
      </c>
      <c r="AE26" s="72">
        <f>IF(413539.17419="","-",589651.5133/413539.17419*100)</f>
        <v>142.58661575531545</v>
      </c>
      <c r="AF26" s="72">
        <f>IF(496638.96559="","-",561993.46263/496638.96559*100)</f>
        <v>113.15935751484174</v>
      </c>
      <c r="AG26" s="72">
        <f>IF(433625.62616="","-",574933.30818/433625.62616*100)</f>
        <v>132.58748410958998</v>
      </c>
      <c r="AH26" s="72">
        <f>IF(508337.58442="","-",669677.1835/508337.58442*100)</f>
        <v>131.73867209997553</v>
      </c>
      <c r="AI26" s="99">
        <f>IF(493580.30765="","-",646180.05983/493580.30765*100)</f>
        <v>130.91690446617437</v>
      </c>
    </row>
    <row r="27" spans="1:35" x14ac:dyDescent="0.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1"/>
    </row>
    <row r="28" spans="1:35" x14ac:dyDescent="0.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1"/>
      <c r="O28" s="11"/>
      <c r="P28" s="11"/>
      <c r="Q28" s="11"/>
      <c r="R28" s="11"/>
      <c r="S28" s="11"/>
      <c r="T28" s="11"/>
      <c r="Z28" s="95"/>
      <c r="AA28" s="95"/>
      <c r="AB28" s="96"/>
      <c r="AC28" s="97"/>
      <c r="AD28" s="95"/>
      <c r="AE28" s="79"/>
      <c r="AF28" s="79"/>
      <c r="AG28" s="79"/>
      <c r="AH28" s="79"/>
    </row>
  </sheetData>
  <mergeCells count="5">
    <mergeCell ref="A2:L2"/>
    <mergeCell ref="A23:A24"/>
    <mergeCell ref="B23:M23"/>
    <mergeCell ref="N23:Y23"/>
    <mergeCell ref="Z23:AI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29"/>
  <sheetViews>
    <sheetView workbookViewId="0">
      <selection activeCell="A2" sqref="A2:F2"/>
    </sheetView>
  </sheetViews>
  <sheetFormatPr defaultRowHeight="12" x14ac:dyDescent="0.2"/>
  <cols>
    <col min="1" max="1" width="24" style="3" customWidth="1"/>
    <col min="2" max="7" width="14.85546875" style="3" bestFit="1" customWidth="1"/>
    <col min="8" max="16384" width="9.140625" style="3"/>
  </cols>
  <sheetData>
    <row r="2" spans="1:13" s="5" customFormat="1" x14ac:dyDescent="0.2">
      <c r="A2" s="141" t="s">
        <v>101</v>
      </c>
      <c r="B2" s="141"/>
      <c r="C2" s="141"/>
      <c r="D2" s="141"/>
      <c r="E2" s="141"/>
      <c r="F2" s="141"/>
      <c r="G2" s="133"/>
      <c r="H2" s="132"/>
      <c r="I2" s="132"/>
      <c r="J2" s="132"/>
      <c r="K2" s="132"/>
      <c r="L2" s="132"/>
      <c r="M2" s="132"/>
    </row>
    <row r="3" spans="1:13" x14ac:dyDescent="0.2">
      <c r="A3" s="4"/>
      <c r="B3" s="4"/>
      <c r="C3" s="4"/>
      <c r="D3" s="4"/>
      <c r="E3" s="4"/>
      <c r="F3" s="4"/>
      <c r="G3" s="4"/>
    </row>
    <row r="4" spans="1:13" x14ac:dyDescent="0.2">
      <c r="A4" s="4"/>
      <c r="B4" s="4"/>
      <c r="C4" s="4"/>
      <c r="D4" s="4"/>
      <c r="E4" s="4"/>
      <c r="F4" s="4"/>
      <c r="G4" s="4"/>
    </row>
    <row r="5" spans="1:13" x14ac:dyDescent="0.2">
      <c r="A5" s="4"/>
      <c r="B5" s="4"/>
      <c r="C5" s="4"/>
      <c r="D5" s="4"/>
      <c r="E5" s="4"/>
      <c r="F5" s="4"/>
      <c r="G5" s="4"/>
    </row>
    <row r="6" spans="1:13" x14ac:dyDescent="0.2">
      <c r="A6" s="4"/>
      <c r="B6" s="4"/>
      <c r="C6" s="4"/>
      <c r="D6" s="4"/>
      <c r="E6" s="4"/>
      <c r="F6" s="4"/>
      <c r="G6" s="4"/>
    </row>
    <row r="7" spans="1:13" x14ac:dyDescent="0.2">
      <c r="A7" s="4"/>
      <c r="B7" s="4"/>
      <c r="C7" s="4"/>
      <c r="D7" s="4"/>
      <c r="E7" s="4"/>
      <c r="F7" s="4"/>
      <c r="G7" s="4"/>
    </row>
    <row r="8" spans="1:13" x14ac:dyDescent="0.2">
      <c r="A8" s="4"/>
      <c r="B8" s="4"/>
      <c r="C8" s="4"/>
      <c r="D8" s="4"/>
      <c r="E8" s="4"/>
      <c r="F8" s="4"/>
      <c r="G8" s="4"/>
    </row>
    <row r="9" spans="1:13" x14ac:dyDescent="0.2">
      <c r="A9" s="4"/>
      <c r="B9" s="4"/>
      <c r="C9" s="4"/>
      <c r="D9" s="4"/>
      <c r="E9" s="4"/>
      <c r="F9" s="4"/>
      <c r="G9" s="4"/>
    </row>
    <row r="10" spans="1:13" x14ac:dyDescent="0.2">
      <c r="A10" s="4"/>
      <c r="B10" s="4"/>
      <c r="C10" s="4"/>
      <c r="D10" s="4"/>
      <c r="E10" s="4"/>
      <c r="F10" s="4"/>
      <c r="G10" s="4"/>
    </row>
    <row r="11" spans="1:13" x14ac:dyDescent="0.2">
      <c r="A11" s="4"/>
      <c r="B11" s="4"/>
      <c r="C11" s="4"/>
      <c r="D11" s="4"/>
      <c r="E11" s="4"/>
      <c r="F11" s="4"/>
      <c r="G11" s="4"/>
    </row>
    <row r="12" spans="1:13" x14ac:dyDescent="0.2">
      <c r="A12" s="4"/>
      <c r="B12" s="4"/>
      <c r="C12" s="4"/>
      <c r="D12" s="4"/>
      <c r="E12" s="4"/>
      <c r="F12" s="4"/>
      <c r="G12" s="4"/>
    </row>
    <row r="13" spans="1:13" x14ac:dyDescent="0.2">
      <c r="A13" s="4"/>
      <c r="B13" s="4"/>
      <c r="C13" s="4"/>
      <c r="D13" s="4"/>
      <c r="E13" s="4"/>
      <c r="F13" s="4"/>
      <c r="G13" s="4"/>
    </row>
    <row r="14" spans="1:13" x14ac:dyDescent="0.2">
      <c r="A14" s="4"/>
      <c r="B14" s="4"/>
      <c r="C14" s="4"/>
      <c r="D14" s="4"/>
      <c r="E14" s="4"/>
      <c r="F14" s="4"/>
      <c r="G14" s="4"/>
    </row>
    <row r="15" spans="1:13" x14ac:dyDescent="0.2">
      <c r="A15" s="4"/>
      <c r="B15" s="4"/>
      <c r="C15" s="4"/>
      <c r="D15" s="4"/>
      <c r="E15" s="4"/>
      <c r="F15" s="4"/>
      <c r="G15" s="4"/>
    </row>
    <row r="16" spans="1:13" x14ac:dyDescent="0.2">
      <c r="A16" s="4"/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x14ac:dyDescent="0.2">
      <c r="A18" s="4"/>
      <c r="B18" s="4"/>
      <c r="C18" s="4"/>
      <c r="D18" s="4"/>
      <c r="E18" s="4"/>
      <c r="F18" s="4"/>
      <c r="G18" s="4"/>
    </row>
    <row r="19" spans="1:7" x14ac:dyDescent="0.2">
      <c r="A19" s="4"/>
      <c r="B19" s="4"/>
      <c r="C19" s="4"/>
      <c r="D19" s="4"/>
      <c r="E19" s="4"/>
      <c r="F19" s="4"/>
      <c r="G19" s="4"/>
    </row>
    <row r="20" spans="1:7" ht="13.5" customHeight="1" x14ac:dyDescent="0.2">
      <c r="A20" s="4"/>
      <c r="B20" s="4"/>
      <c r="C20" s="4"/>
      <c r="D20" s="4"/>
      <c r="E20" s="4"/>
      <c r="F20" s="4"/>
      <c r="G20" s="4"/>
    </row>
    <row r="21" spans="1:7" x14ac:dyDescent="0.2">
      <c r="A21" s="2"/>
      <c r="B21" s="2"/>
      <c r="C21" s="2"/>
      <c r="D21" s="2"/>
      <c r="E21" s="2"/>
      <c r="F21" s="2"/>
      <c r="G21" s="2"/>
    </row>
    <row r="22" spans="1:7" ht="24" x14ac:dyDescent="0.2">
      <c r="A22" s="68" t="s">
        <v>28</v>
      </c>
      <c r="B22" s="13" t="s">
        <v>87</v>
      </c>
      <c r="C22" s="13" t="s">
        <v>88</v>
      </c>
      <c r="D22" s="13" t="s">
        <v>89</v>
      </c>
      <c r="E22" s="13" t="s">
        <v>90</v>
      </c>
      <c r="F22" s="13" t="s">
        <v>91</v>
      </c>
      <c r="G22" s="13" t="s">
        <v>92</v>
      </c>
    </row>
    <row r="23" spans="1:7" x14ac:dyDescent="0.2">
      <c r="A23" s="55" t="s">
        <v>29</v>
      </c>
      <c r="B23" s="128">
        <v>3.3</v>
      </c>
      <c r="C23" s="116">
        <v>1.5</v>
      </c>
      <c r="D23" s="116">
        <v>2.2000000000000002</v>
      </c>
      <c r="E23" s="116">
        <v>3</v>
      </c>
      <c r="F23" s="116">
        <v>2.7</v>
      </c>
      <c r="G23" s="117">
        <v>2.7</v>
      </c>
    </row>
    <row r="24" spans="1:7" x14ac:dyDescent="0.2">
      <c r="A24" s="56" t="s">
        <v>30</v>
      </c>
      <c r="B24" s="129">
        <v>4.7</v>
      </c>
      <c r="C24" s="104">
        <v>4.8</v>
      </c>
      <c r="D24" s="104">
        <v>4.8</v>
      </c>
      <c r="E24" s="104">
        <v>5.9</v>
      </c>
      <c r="F24" s="104">
        <v>5.7</v>
      </c>
      <c r="G24" s="118">
        <v>5.8</v>
      </c>
    </row>
    <row r="25" spans="1:7" x14ac:dyDescent="0.2">
      <c r="A25" s="56" t="s">
        <v>31</v>
      </c>
      <c r="B25" s="129">
        <v>85</v>
      </c>
      <c r="C25" s="104">
        <v>87.6</v>
      </c>
      <c r="D25" s="104">
        <v>84.9</v>
      </c>
      <c r="E25" s="104">
        <v>83.4</v>
      </c>
      <c r="F25" s="104">
        <v>83.7</v>
      </c>
      <c r="G25" s="118">
        <v>83.4</v>
      </c>
    </row>
    <row r="26" spans="1:7" x14ac:dyDescent="0.2">
      <c r="A26" s="56" t="s">
        <v>32</v>
      </c>
      <c r="B26" s="129">
        <v>2.4</v>
      </c>
      <c r="C26" s="104">
        <v>2.2999999999999998</v>
      </c>
      <c r="D26" s="104">
        <v>2.7</v>
      </c>
      <c r="E26" s="104">
        <v>2.6</v>
      </c>
      <c r="F26" s="104">
        <v>2.6</v>
      </c>
      <c r="G26" s="118">
        <v>1.9</v>
      </c>
    </row>
    <row r="27" spans="1:7" x14ac:dyDescent="0.2">
      <c r="A27" s="56" t="s">
        <v>59</v>
      </c>
      <c r="B27" s="129">
        <v>0.2</v>
      </c>
      <c r="C27" s="104">
        <v>0.2</v>
      </c>
      <c r="D27" s="104">
        <v>0.2</v>
      </c>
      <c r="E27" s="104">
        <v>0.2</v>
      </c>
      <c r="F27" s="104">
        <v>0.3</v>
      </c>
      <c r="G27" s="118">
        <v>1</v>
      </c>
    </row>
    <row r="28" spans="1:7" x14ac:dyDescent="0.2">
      <c r="A28" s="56" t="s">
        <v>60</v>
      </c>
      <c r="B28" s="129">
        <v>3.8</v>
      </c>
      <c r="C28" s="104">
        <v>3</v>
      </c>
      <c r="D28" s="104">
        <v>4.5</v>
      </c>
      <c r="E28" s="104">
        <v>4.3</v>
      </c>
      <c r="F28" s="104">
        <v>4.4000000000000004</v>
      </c>
      <c r="G28" s="118">
        <v>4.5</v>
      </c>
    </row>
    <row r="29" spans="1:7" x14ac:dyDescent="0.2">
      <c r="A29" s="57" t="s">
        <v>61</v>
      </c>
      <c r="B29" s="130">
        <v>0.6</v>
      </c>
      <c r="C29" s="105">
        <v>0.6</v>
      </c>
      <c r="D29" s="105">
        <v>0.7</v>
      </c>
      <c r="E29" s="105">
        <v>0.6</v>
      </c>
      <c r="F29" s="105">
        <v>0.6</v>
      </c>
      <c r="G29" s="119">
        <v>0.7</v>
      </c>
    </row>
  </sheetData>
  <mergeCells count="1">
    <mergeCell ref="A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Doina Vudvud</cp:lastModifiedBy>
  <dcterms:created xsi:type="dcterms:W3CDTF">2017-02-13T11:50:10Z</dcterms:created>
  <dcterms:modified xsi:type="dcterms:W3CDTF">2021-12-15T08:01:31Z</dcterms:modified>
</cp:coreProperties>
</file>