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D6D0F71-108C-4F8E-8FD3-97E04033585B}" xr6:coauthVersionLast="37" xr6:coauthVersionMax="37" xr10:uidLastSave="{00000000-0000-0000-0000-000000000000}"/>
  <bookViews>
    <workbookView xWindow="0" yWindow="0" windowWidth="25200" windowHeight="1117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6" i="8" l="1"/>
  <c r="AO25" i="2" l="1"/>
  <c r="AN26" i="8" l="1"/>
  <c r="AM26" i="8"/>
  <c r="AL26" i="8"/>
  <c r="AN25" i="2" l="1"/>
  <c r="AM25" i="2"/>
  <c r="AL25" i="2"/>
  <c r="B25" i="2" l="1"/>
  <c r="C25" i="2"/>
  <c r="D25" i="2"/>
  <c r="E25" i="2"/>
  <c r="F25" i="2"/>
  <c r="G25" i="2"/>
  <c r="H25" i="2"/>
  <c r="I25" i="2"/>
  <c r="J25" i="2"/>
  <c r="K25" i="2"/>
  <c r="L25" i="2"/>
  <c r="M25" i="2"/>
  <c r="AK26" i="8" l="1"/>
  <c r="AJ26" i="8"/>
  <c r="AI26" i="8"/>
  <c r="AH26" i="8"/>
  <c r="AG26" i="8"/>
  <c r="AK25" i="2" l="1"/>
  <c r="AJ25" i="2"/>
  <c r="AI25" i="2"/>
  <c r="AH25" i="2"/>
  <c r="AG25" i="2"/>
  <c r="AF26" i="8" l="1"/>
  <c r="AE26" i="8"/>
  <c r="AD26" i="8"/>
  <c r="AC26" i="8"/>
  <c r="AB26" i="8"/>
  <c r="AA26" i="8"/>
  <c r="Z26" i="8"/>
  <c r="AF25" i="2" l="1"/>
  <c r="AE25" i="2"/>
  <c r="AD25" i="2"/>
  <c r="AC25" i="2"/>
  <c r="AB25" i="2"/>
  <c r="AA25" i="2"/>
  <c r="Z25" i="2"/>
  <c r="T25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5" i="2" l="1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</calcChain>
</file>

<file path=xl/sharedStrings.xml><?xml version="1.0" encoding="utf-8"?>
<sst xmlns="http://schemas.openxmlformats.org/spreadsheetml/2006/main" count="297" uniqueCount="112">
  <si>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</si>
  <si>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</si>
  <si>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</si>
  <si>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</si>
  <si>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</si>
  <si>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</si>
  <si>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</si>
  <si>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</si>
  <si>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</si>
  <si>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</si>
  <si>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</si>
  <si>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</si>
  <si>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</si>
  <si>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</si>
  <si>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</si>
  <si>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</si>
  <si>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</si>
  <si>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</si>
  <si>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</si>
  <si>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</si>
  <si>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</si>
  <si>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</si>
  <si>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</si>
  <si>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</si>
  <si>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</si>
  <si>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</si>
  <si>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</si>
  <si>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</si>
  <si>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</si>
  <si>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</si>
  <si>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</si>
  <si>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</si>
  <si>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</si>
  <si>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</si>
  <si>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</si>
  <si>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</si>
  <si>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</si>
  <si>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</si>
  <si>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</si>
  <si>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</si>
  <si>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</si>
  <si>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</si>
  <si>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</si>
  <si>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</si>
  <si>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</si>
  <si>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</si>
  <si>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</si>
  <si>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</si>
  <si>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</si>
  <si>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</si>
  <si>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</si>
  <si>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</si>
  <si>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</si>
  <si>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</si>
  <si>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</si>
  <si>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</si>
  <si>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</si>
  <si>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</si>
  <si>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</si>
  <si>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</si>
  <si>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</si>
  <si>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</si>
  <si>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</si>
  <si>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</si>
  <si>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</si>
  <si>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</si>
  <si>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</si>
  <si>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</si>
  <si>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</si>
  <si>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2017-2022 (milioane dolari SUA)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</si>
  <si>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2019-2022 (%)</t>
    </r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</si>
  <si>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</si>
  <si>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</si>
  <si>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</si>
  <si>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</si>
  <si>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</si>
  <si>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</si>
  <si>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</si>
  <si>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</si>
  <si>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</si>
  <si>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</si>
  <si>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2017-2022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</si>
  <si>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2019-2022 (%)</t>
    </r>
  </si>
  <si>
    <t>India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</si>
  <si>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2017-2022 (milioane dolari SUA)</t>
    </r>
  </si>
  <si>
    <t>Gaz şi produse industriale obţinute din gaz</t>
  </si>
  <si>
    <t xml:space="preserve">Maşini şi aparate specializate </t>
  </si>
  <si>
    <t xml:space="preserve">Vehicule rutiere </t>
  </si>
  <si>
    <t>Liban</t>
  </si>
  <si>
    <t xml:space="preserve">Fire, tesături, articole textile </t>
  </si>
  <si>
    <t xml:space="preserve">Petrol şi produse petroliere </t>
  </si>
  <si>
    <t xml:space="preserve">Fire, tesături şi articole textile </t>
  </si>
  <si>
    <t xml:space="preserve">Maşini şi aparate industriale </t>
  </si>
  <si>
    <t>Îngrăşăminte minerale sau chimice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</si>
  <si>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grupe de mărfuri (%)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</si>
  <si>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grupe de mărfuri (%)</t>
    </r>
  </si>
  <si>
    <t>Figura 3. Structura exporturilor de mărfuri, în ianuarie-aprilie 2017-2022, după modul de transport (%)</t>
  </si>
  <si>
    <t>Ianuarie-aprilie 2022</t>
  </si>
  <si>
    <t>Ianuarie-aprilie 2021</t>
  </si>
  <si>
    <t>Ianuarie-aprilie 2020</t>
  </si>
  <si>
    <t>Ianuarie-aprilie 2019</t>
  </si>
  <si>
    <t>Ianuarie-aprilie 2018</t>
  </si>
  <si>
    <t>Ianuarie-aprilie 2017</t>
  </si>
  <si>
    <t>Figura 4. Structura exporturilor de mărfuri, în ianuarie-aprilie 2017-2022, pe grupe de ţări (%)</t>
  </si>
  <si>
    <t>Figura 5. Structura exporturilor, în ianuarie-aprilie 2017-2022, pe principalele ţări de destinaţie a mărfurilor (%)</t>
  </si>
  <si>
    <t>Portugalia</t>
  </si>
  <si>
    <t>Figura 9. Structura importurilor de mărfuri, în ianuarie-aprilie 2017-2022, după modul de transport (%)</t>
  </si>
  <si>
    <t xml:space="preserve">    Figura 10. Structura importurilor de mărfuri, în ianuarie-aprilie 2017-2022, pe grupe de ţări (%)</t>
  </si>
  <si>
    <t>Figura 11. Structura importurilor, în ianuarie-aprilie 2017-2022, pe principalele ţări de origine a mărfurilor (%)</t>
  </si>
  <si>
    <t xml:space="preserve">Petrol și produse petroliere </t>
  </si>
  <si>
    <t>Figura 14. Tendinţele comerţului internaţional cu mărfuri, în ianuarie-aprilie 2017-2022 (milioane dolari SUA)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</si>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</sst>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vertical="top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top"/>
    </xf>
    <xf numFmtId="164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1" applyNumberFormat="1" applyFont="1" applyFill="1" applyAlignment="1" applyProtection="1">
      <alignment horizontal="center" vertical="top"/>
    </xf>
    <xf numFmtId="164" fontId="18" fillId="0" borderId="0" xfId="0" applyNumberFormat="1" applyFont="1" applyFill="1" applyBorder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 horizontal="left" vertical="top" wrapText="1"/>
    </xf>
    <xf numFmtId="38" fontId="4" fillId="0" borderId="5" xfId="0" applyNumberFormat="1" applyFont="1" applyFill="1" applyBorder="1" applyAlignment="1" applyProtection="1">
      <alignment horizontal="left" vertical="top" wrapText="1"/>
    </xf>
    <xf numFmtId="38" fontId="4" fillId="0" borderId="6" xfId="0" applyNumberFormat="1" applyFont="1" applyFill="1" applyBorder="1" applyAlignment="1" applyProtection="1">
      <alignment horizontal="left" vertical="top" wrapText="1"/>
    </xf>
    <xf numFmtId="164" fontId="2" fillId="0" borderId="13" xfId="0" applyNumberFormat="1" applyFont="1" applyBorder="1" applyAlignment="1">
      <alignment horizontal="center" vertical="center"/>
    </xf>
    <xf numFmtId="38" fontId="4" fillId="0" borderId="4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4" fillId="0" borderId="4" xfId="0" applyNumberFormat="1" applyFont="1" applyFill="1" applyBorder="1" applyAlignment="1" applyProtection="1">
      <alignment horizont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38" fontId="6" fillId="0" borderId="0" xfId="0" applyNumberFormat="1" applyFont="1" applyFill="1" applyBorder="1" applyAlignment="1" applyProtection="1">
      <alignment horizontal="left" vertical="top" wrapText="1" indent="1"/>
    </xf>
    <xf numFmtId="38" fontId="6" fillId="0" borderId="3" xfId="0" applyNumberFormat="1" applyFont="1" applyFill="1" applyBorder="1" applyAlignment="1" applyProtection="1">
      <alignment horizontal="left" vertical="top" wrapText="1" indent="1"/>
    </xf>
    <xf numFmtId="164" fontId="2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 vertical="top"/>
    </xf>
    <xf numFmtId="164" fontId="20" fillId="0" borderId="11" xfId="0" applyNumberFormat="1" applyFont="1" applyBorder="1" applyAlignment="1">
      <alignment horizontal="center" vertical="center"/>
    </xf>
    <xf numFmtId="38" fontId="6" fillId="0" borderId="2" xfId="1" applyNumberFormat="1" applyFont="1" applyFill="1" applyBorder="1" applyAlignment="1" applyProtection="1">
      <alignment horizontal="left" wrapText="1"/>
    </xf>
    <xf numFmtId="38" fontId="6" fillId="0" borderId="0" xfId="1" applyNumberFormat="1" applyFont="1" applyFill="1" applyBorder="1" applyAlignment="1" applyProtection="1">
      <alignment horizontal="left" wrapText="1"/>
    </xf>
    <xf numFmtId="38" fontId="6" fillId="0" borderId="3" xfId="1" applyNumberFormat="1" applyFont="1" applyFill="1" applyBorder="1" applyAlignment="1" applyProtection="1">
      <alignment horizontal="left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 ##0,0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 ##0,0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 ##0,0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 ##0,0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  <c:pt idx="5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 ##0,0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 ##0,0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 ##0,0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 ##0,0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 ##0,0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 ##0,0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 ##0,0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 ##0,0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9970272"/>
        <c:axId val="319969712"/>
      </c:barChart>
      <c:catAx>
        <c:axId val="3199702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969712"/>
        <c:crosses val="autoZero"/>
        <c:auto val="0"/>
        <c:lblAlgn val="ctr"/>
        <c:lblOffset val="100"/>
        <c:tickLblSkip val="1"/>
        <c:noMultiLvlLbl val="0"/>
      </c:catAx>
      <c:valAx>
        <c:axId val="319969712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97027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Ianuarie-aprilie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0,0</c:formatCode>
                <c:ptCount val="7"/>
                <c:pt idx="0">
                  <c:v>5.2</c:v>
                </c:pt>
                <c:pt idx="1">
                  <c:v>4.4000000000000004</c:v>
                </c:pt>
                <c:pt idx="2">
                  <c:v>75.599999999999994</c:v>
                </c:pt>
                <c:pt idx="3">
                  <c:v>1.5</c:v>
                </c:pt>
                <c:pt idx="4">
                  <c:v>0.1</c:v>
                </c:pt>
                <c:pt idx="5">
                  <c:v>12.8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Ianuarie-aprilie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0,0</c:formatCode>
                <c:ptCount val="7"/>
                <c:pt idx="0">
                  <c:v>1.7</c:v>
                </c:pt>
                <c:pt idx="1">
                  <c:v>4.4000000000000004</c:v>
                </c:pt>
                <c:pt idx="2">
                  <c:v>86.5</c:v>
                </c:pt>
                <c:pt idx="3">
                  <c:v>2.5</c:v>
                </c:pt>
                <c:pt idx="4">
                  <c:v>0.2</c:v>
                </c:pt>
                <c:pt idx="5">
                  <c:v>4.2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Ianuarie-aprilie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0,0</c:formatCode>
                <c:ptCount val="7"/>
                <c:pt idx="0">
                  <c:v>1.7</c:v>
                </c:pt>
                <c:pt idx="1">
                  <c:v>4.3</c:v>
                </c:pt>
                <c:pt idx="2">
                  <c:v>85</c:v>
                </c:pt>
                <c:pt idx="3">
                  <c:v>2.5</c:v>
                </c:pt>
                <c:pt idx="4">
                  <c:v>0.2</c:v>
                </c:pt>
                <c:pt idx="5">
                  <c:v>5.9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Ianuarie-aprilie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0,0</c:formatCode>
                <c:ptCount val="7"/>
                <c:pt idx="0">
                  <c:v>2.1</c:v>
                </c:pt>
                <c:pt idx="1">
                  <c:v>4.7</c:v>
                </c:pt>
                <c:pt idx="2">
                  <c:v>82</c:v>
                </c:pt>
                <c:pt idx="3">
                  <c:v>2.5</c:v>
                </c:pt>
                <c:pt idx="4">
                  <c:v>0.2</c:v>
                </c:pt>
                <c:pt idx="5">
                  <c:v>7.8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Ianuarie-aprilie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0,0</c:formatCode>
                <c:ptCount val="7"/>
                <c:pt idx="0">
                  <c:v>2.6</c:v>
                </c:pt>
                <c:pt idx="1">
                  <c:v>5.5</c:v>
                </c:pt>
                <c:pt idx="2">
                  <c:v>81.7</c:v>
                </c:pt>
                <c:pt idx="3">
                  <c:v>2.6</c:v>
                </c:pt>
                <c:pt idx="4">
                  <c:v>0.3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Ianuarie-aprilie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2.7</c:v>
                </c:pt>
                <c:pt idx="1">
                  <c:v>5.9</c:v>
                </c:pt>
                <c:pt idx="2">
                  <c:v>81.3</c:v>
                </c:pt>
                <c:pt idx="3">
                  <c:v>2.6</c:v>
                </c:pt>
                <c:pt idx="4">
                  <c:v>0.2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26208"/>
        <c:axId val="288054608"/>
      </c:barChart>
      <c:catAx>
        <c:axId val="17492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8054608"/>
        <c:crossesAt val="0"/>
        <c:auto val="1"/>
        <c:lblAlgn val="ctr"/>
        <c:lblOffset val="100"/>
        <c:noMultiLvlLbl val="0"/>
      </c:catAx>
      <c:valAx>
        <c:axId val="2880546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2620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914477336076257"/>
          <c:y val="0.91065886860605449"/>
          <c:w val="0.82029692916493668"/>
          <c:h val="8.772278063312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10'!$B$23:$G$23</c:f>
              <c:numCache>
                <c:formatCode>0,0</c:formatCode>
                <c:ptCount val="6"/>
                <c:pt idx="0">
                  <c:v>47</c:v>
                </c:pt>
                <c:pt idx="1">
                  <c:v>49.1</c:v>
                </c:pt>
                <c:pt idx="2">
                  <c:v>47.7</c:v>
                </c:pt>
                <c:pt idx="3">
                  <c:v>47.1</c:v>
                </c:pt>
                <c:pt idx="4">
                  <c:v>47.6</c:v>
                </c:pt>
                <c:pt idx="5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10'!$B$24:$G$24</c:f>
              <c:numCache>
                <c:formatCode>0,0</c:formatCode>
                <c:ptCount val="6"/>
                <c:pt idx="0">
                  <c:v>26.2</c:v>
                </c:pt>
                <c:pt idx="1">
                  <c:v>23.9</c:v>
                </c:pt>
                <c:pt idx="2">
                  <c:v>26.5</c:v>
                </c:pt>
                <c:pt idx="3">
                  <c:v>25</c:v>
                </c:pt>
                <c:pt idx="4">
                  <c:v>23.2</c:v>
                </c:pt>
                <c:pt idx="5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10'!$B$25:$G$25</c:f>
              <c:numCache>
                <c:formatCode>0,0</c:formatCode>
                <c:ptCount val="6"/>
                <c:pt idx="0">
                  <c:v>26.8</c:v>
                </c:pt>
                <c:pt idx="1">
                  <c:v>27</c:v>
                </c:pt>
                <c:pt idx="2">
                  <c:v>25.8</c:v>
                </c:pt>
                <c:pt idx="3">
                  <c:v>27.9</c:v>
                </c:pt>
                <c:pt idx="4">
                  <c:v>29.2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737232"/>
        <c:axId val="321737792"/>
      </c:barChart>
      <c:catAx>
        <c:axId val="32173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737792"/>
        <c:crosses val="autoZero"/>
        <c:auto val="0"/>
        <c:lblAlgn val="ctr"/>
        <c:lblOffset val="100"/>
        <c:noMultiLvlLbl val="0"/>
      </c:catAx>
      <c:valAx>
        <c:axId val="321737792"/>
        <c:scaling>
          <c:orientation val="minMax"/>
          <c:max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737232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48720216682179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Ianuarie-aprilie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11'!$B$25:$B$44</c:f>
              <c:numCache>
                <c:formatCode>0,0</c:formatCode>
                <c:ptCount val="20"/>
                <c:pt idx="0">
                  <c:v>14.2</c:v>
                </c:pt>
                <c:pt idx="1">
                  <c:v>13.5</c:v>
                </c:pt>
                <c:pt idx="2">
                  <c:v>9.5</c:v>
                </c:pt>
                <c:pt idx="3">
                  <c:v>9.1999999999999993</c:v>
                </c:pt>
                <c:pt idx="4">
                  <c:v>6.9</c:v>
                </c:pt>
                <c:pt idx="5">
                  <c:v>8</c:v>
                </c:pt>
                <c:pt idx="6">
                  <c:v>6.6</c:v>
                </c:pt>
                <c:pt idx="7">
                  <c:v>3</c:v>
                </c:pt>
                <c:pt idx="8">
                  <c:v>3</c:v>
                </c:pt>
                <c:pt idx="9">
                  <c:v>2.1</c:v>
                </c:pt>
                <c:pt idx="10">
                  <c:v>2</c:v>
                </c:pt>
                <c:pt idx="11">
                  <c:v>0.7</c:v>
                </c:pt>
                <c:pt idx="12">
                  <c:v>1.4</c:v>
                </c:pt>
                <c:pt idx="13">
                  <c:v>1.4</c:v>
                </c:pt>
                <c:pt idx="14">
                  <c:v>2.6</c:v>
                </c:pt>
                <c:pt idx="15">
                  <c:v>1.3</c:v>
                </c:pt>
                <c:pt idx="16">
                  <c:v>1</c:v>
                </c:pt>
                <c:pt idx="17">
                  <c:v>1.5</c:v>
                </c:pt>
                <c:pt idx="18">
                  <c:v>1.3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Ianuarie-aprilie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11'!$C$25:$C$44</c:f>
              <c:numCache>
                <c:formatCode>0,0</c:formatCode>
                <c:ptCount val="20"/>
                <c:pt idx="0">
                  <c:v>13.6</c:v>
                </c:pt>
                <c:pt idx="1">
                  <c:v>13.4</c:v>
                </c:pt>
                <c:pt idx="2">
                  <c:v>10.6</c:v>
                </c:pt>
                <c:pt idx="3">
                  <c:v>8.6999999999999993</c:v>
                </c:pt>
                <c:pt idx="4">
                  <c:v>6.1</c:v>
                </c:pt>
                <c:pt idx="5">
                  <c:v>8.6999999999999993</c:v>
                </c:pt>
                <c:pt idx="6">
                  <c:v>6.8</c:v>
                </c:pt>
                <c:pt idx="7">
                  <c:v>3.5</c:v>
                </c:pt>
                <c:pt idx="8">
                  <c:v>3.2</c:v>
                </c:pt>
                <c:pt idx="9">
                  <c:v>2.2999999999999998</c:v>
                </c:pt>
                <c:pt idx="10">
                  <c:v>1.4</c:v>
                </c:pt>
                <c:pt idx="11">
                  <c:v>0.6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1.9</c:v>
                </c:pt>
                <c:pt idx="18">
                  <c:v>1.1000000000000001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Ianuarie-aprilie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11'!$D$25:$D$44</c:f>
              <c:numCache>
                <c:formatCode>0,0</c:formatCode>
                <c:ptCount val="20"/>
                <c:pt idx="0">
                  <c:v>14.7</c:v>
                </c:pt>
                <c:pt idx="1">
                  <c:v>13.6</c:v>
                </c:pt>
                <c:pt idx="2">
                  <c:v>9.6999999999999993</c:v>
                </c:pt>
                <c:pt idx="3">
                  <c:v>9.3000000000000007</c:v>
                </c:pt>
                <c:pt idx="4">
                  <c:v>6.4</c:v>
                </c:pt>
                <c:pt idx="5">
                  <c:v>8.3000000000000007</c:v>
                </c:pt>
                <c:pt idx="6">
                  <c:v>6.8</c:v>
                </c:pt>
                <c:pt idx="7">
                  <c:v>3.3</c:v>
                </c:pt>
                <c:pt idx="8">
                  <c:v>2.9</c:v>
                </c:pt>
                <c:pt idx="9">
                  <c:v>2</c:v>
                </c:pt>
                <c:pt idx="10">
                  <c:v>1.3</c:v>
                </c:pt>
                <c:pt idx="11">
                  <c:v>0.6</c:v>
                </c:pt>
                <c:pt idx="12">
                  <c:v>1.8</c:v>
                </c:pt>
                <c:pt idx="13">
                  <c:v>1.5</c:v>
                </c:pt>
                <c:pt idx="14">
                  <c:v>2.1</c:v>
                </c:pt>
                <c:pt idx="15">
                  <c:v>0.8</c:v>
                </c:pt>
                <c:pt idx="16">
                  <c:v>1</c:v>
                </c:pt>
                <c:pt idx="17">
                  <c:v>1.6</c:v>
                </c:pt>
                <c:pt idx="18">
                  <c:v>1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Ianuarie-aprilie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11'!$E$25:$E$44</c:f>
              <c:numCache>
                <c:formatCode>0,0</c:formatCode>
                <c:ptCount val="20"/>
                <c:pt idx="0">
                  <c:v>13.4</c:v>
                </c:pt>
                <c:pt idx="1">
                  <c:v>12.4</c:v>
                </c:pt>
                <c:pt idx="2">
                  <c:v>10.199999999999999</c:v>
                </c:pt>
                <c:pt idx="3">
                  <c:v>9</c:v>
                </c:pt>
                <c:pt idx="4">
                  <c:v>6.8</c:v>
                </c:pt>
                <c:pt idx="5">
                  <c:v>8.4</c:v>
                </c:pt>
                <c:pt idx="6">
                  <c:v>6</c:v>
                </c:pt>
                <c:pt idx="7">
                  <c:v>3.9</c:v>
                </c:pt>
                <c:pt idx="8">
                  <c:v>3.2</c:v>
                </c:pt>
                <c:pt idx="9">
                  <c:v>2.2999999999999998</c:v>
                </c:pt>
                <c:pt idx="10">
                  <c:v>1.4</c:v>
                </c:pt>
                <c:pt idx="11">
                  <c:v>0.7</c:v>
                </c:pt>
                <c:pt idx="12">
                  <c:v>1.6</c:v>
                </c:pt>
                <c:pt idx="13">
                  <c:v>1.6</c:v>
                </c:pt>
                <c:pt idx="14">
                  <c:v>1.9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1.1000000000000001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Ianuarie-aprilie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11'!$F$25:$F$44</c:f>
              <c:numCache>
                <c:formatCode>0,0</c:formatCode>
                <c:ptCount val="20"/>
                <c:pt idx="0">
                  <c:v>12.2</c:v>
                </c:pt>
                <c:pt idx="1">
                  <c:v>12.3</c:v>
                </c:pt>
                <c:pt idx="2">
                  <c:v>11.2</c:v>
                </c:pt>
                <c:pt idx="3">
                  <c:v>8.6999999999999993</c:v>
                </c:pt>
                <c:pt idx="4">
                  <c:v>7.4</c:v>
                </c:pt>
                <c:pt idx="5">
                  <c:v>8.5</c:v>
                </c:pt>
                <c:pt idx="6">
                  <c:v>6.6</c:v>
                </c:pt>
                <c:pt idx="7">
                  <c:v>3.9</c:v>
                </c:pt>
                <c:pt idx="8">
                  <c:v>3</c:v>
                </c:pt>
                <c:pt idx="9">
                  <c:v>2.1</c:v>
                </c:pt>
                <c:pt idx="10">
                  <c:v>1.5</c:v>
                </c:pt>
                <c:pt idx="11">
                  <c:v>0.7</c:v>
                </c:pt>
                <c:pt idx="12">
                  <c:v>1.7</c:v>
                </c:pt>
                <c:pt idx="13">
                  <c:v>1.5</c:v>
                </c:pt>
                <c:pt idx="14">
                  <c:v>1.8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1.5</c:v>
                </c:pt>
                <c:pt idx="18">
                  <c:v>1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Ianuarie-aprilie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11'!$A$25:$A$44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S.U.A.</c:v>
                </c:pt>
                <c:pt idx="11">
                  <c:v>India</c:v>
                </c:pt>
                <c:pt idx="12">
                  <c:v>Cehia</c:v>
                </c:pt>
                <c:pt idx="13">
                  <c:v>Spania</c:v>
                </c:pt>
                <c:pt idx="14">
                  <c:v>Belarus</c:v>
                </c:pt>
                <c:pt idx="15">
                  <c:v>Bulgaria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11'!$G$25:$G$44</c:f>
              <c:numCache>
                <c:formatCode>0,0</c:formatCode>
                <c:ptCount val="20"/>
                <c:pt idx="0">
                  <c:v>19.3</c:v>
                </c:pt>
                <c:pt idx="1">
                  <c:v>13.7</c:v>
                </c:pt>
                <c:pt idx="2">
                  <c:v>8.9</c:v>
                </c:pt>
                <c:pt idx="3">
                  <c:v>8.1999999999999993</c:v>
                </c:pt>
                <c:pt idx="4">
                  <c:v>6.8</c:v>
                </c:pt>
                <c:pt idx="5">
                  <c:v>6.8</c:v>
                </c:pt>
                <c:pt idx="6">
                  <c:v>5.3</c:v>
                </c:pt>
                <c:pt idx="7">
                  <c:v>3.3</c:v>
                </c:pt>
                <c:pt idx="8">
                  <c:v>2.7</c:v>
                </c:pt>
                <c:pt idx="9">
                  <c:v>2.2999999999999998</c:v>
                </c:pt>
                <c:pt idx="10">
                  <c:v>1.9</c:v>
                </c:pt>
                <c:pt idx="11">
                  <c:v>1.8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1.3</c:v>
                </c:pt>
                <c:pt idx="16">
                  <c:v>1</c:v>
                </c:pt>
                <c:pt idx="17">
                  <c:v>1</c:v>
                </c:pt>
                <c:pt idx="18">
                  <c:v>0.8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309440"/>
        <c:axId val="248310000"/>
      </c:barChart>
      <c:catAx>
        <c:axId val="2483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310000"/>
        <c:crosses val="autoZero"/>
        <c:auto val="1"/>
        <c:lblAlgn val="ctr"/>
        <c:lblOffset val="100"/>
        <c:noMultiLvlLbl val="0"/>
      </c:catAx>
      <c:valAx>
        <c:axId val="2483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30944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90730555022085657"/>
          <c:w val="0.87062830552473691"/>
          <c:h val="9.04804429934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Ianuarie-aprilie 2021</a:t>
            </a:r>
          </a:p>
        </c:rich>
      </c:tx>
      <c:layout>
        <c:manualLayout>
          <c:xMode val="edge"/>
          <c:yMode val="edge"/>
          <c:x val="0.31216729056408932"/>
          <c:y val="1.4867876028770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12'!$B$24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386-4CAC-8FBA-85EFF01FF287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386-4CAC-8FBA-85EFF01FF287}"/>
              </c:ext>
            </c:extLst>
          </c:dPt>
          <c:dPt>
            <c:idx val="1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386-4CAC-8FBA-85EFF01FF287}"/>
              </c:ext>
            </c:extLst>
          </c:dPt>
          <c:dLbls>
            <c:dLbl>
              <c:idx val="0"/>
              <c:layout>
                <c:manualLayout>
                  <c:x val="-7.494132905517964E-2"/>
                  <c:y val="7.86642820089966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1670569867289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1.8735362997657965E-2"/>
                  <c:y val="2.3598820058997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2.8103044496487119E-2"/>
                  <c:y val="4.3264503441494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9.3676814988290398E-3"/>
                  <c:y val="9.83268684334812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2396565183451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0"/>
                  <c:y val="3.93313667649950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2.8103044496487119E-2"/>
                  <c:y val="4.1297935103244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3162257372695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8.7431693989071038E-2"/>
                  <c:y val="5.1130776794493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0.21545667447306791"/>
                  <c:y val="6.29301868239921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45901639344262296"/>
                  <c:y val="-0.17699115044247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86-4CAC-8FBA-85EFF01FF287}"/>
                </c:ext>
              </c:extLst>
            </c:dLbl>
            <c:dLbl>
              <c:idx val="9"/>
              <c:layout>
                <c:manualLayout>
                  <c:x val="-0.28727556596409054"/>
                  <c:y val="-3.53982300884955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86-4CAC-8FBA-85EFF01FF287}"/>
                </c:ext>
              </c:extLst>
            </c:dLbl>
            <c:dLbl>
              <c:idx val="10"/>
              <c:layout>
                <c:manualLayout>
                  <c:x val="5.3083528493364562E-2"/>
                  <c:y val="-0.26352015732546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86-4CAC-8FBA-85EFF01FF287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12'!$A$25:$A$35</c:f>
              <c:strCache>
                <c:ptCount val="11"/>
                <c:pt idx="0">
                  <c:v>Gaz şi produse industriale obţinute din gaz</c:v>
                </c:pt>
                <c:pt idx="1">
                  <c:v>Petrol şi produse petroliere 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Produse medicinale şi farmaceutice</c:v>
                </c:pt>
                <c:pt idx="5">
                  <c:v>Fire, tesături şi articole textile </c:v>
                </c:pt>
                <c:pt idx="6">
                  <c:v>Maşini şi aparate specializate </c:v>
                </c:pt>
                <c:pt idx="7">
                  <c:v>Legume şi fructe</c:v>
                </c:pt>
                <c:pt idx="8">
                  <c:v>Maşini şi aparate industriale </c:v>
                </c:pt>
                <c:pt idx="9">
                  <c:v>Îngrăşăminte minerale sau chimice</c:v>
                </c:pt>
                <c:pt idx="10">
                  <c:v>Alte mărfuri</c:v>
                </c:pt>
              </c:strCache>
            </c:strRef>
          </c:cat>
          <c:val>
            <c:numRef>
              <c:f>'Figura 12'!$B$25:$B$35</c:f>
              <c:numCache>
                <c:formatCode>0,0</c:formatCode>
                <c:ptCount val="11"/>
                <c:pt idx="0">
                  <c:v>4.5999999999999996</c:v>
                </c:pt>
                <c:pt idx="1">
                  <c:v>7</c:v>
                </c:pt>
                <c:pt idx="2">
                  <c:v>8.1999999999999993</c:v>
                </c:pt>
                <c:pt idx="3">
                  <c:v>6.4</c:v>
                </c:pt>
                <c:pt idx="4">
                  <c:v>4.8</c:v>
                </c:pt>
                <c:pt idx="5">
                  <c:v>4.5999999999999996</c:v>
                </c:pt>
                <c:pt idx="6">
                  <c:v>2.7</c:v>
                </c:pt>
                <c:pt idx="7">
                  <c:v>3.4</c:v>
                </c:pt>
                <c:pt idx="8">
                  <c:v>3.6</c:v>
                </c:pt>
                <c:pt idx="9">
                  <c:v>1.5</c:v>
                </c:pt>
                <c:pt idx="10" formatCode="General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Ianuarie-aprilie  2022</a:t>
            </a:r>
          </a:p>
        </c:rich>
      </c:tx>
      <c:layout>
        <c:manualLayout>
          <c:xMode val="edge"/>
          <c:yMode val="edge"/>
          <c:x val="0.41357830271216106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9E3-433F-ADB9-CD40160BA90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E3-433F-ADB9-CD40160BA90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9E3-433F-ADB9-CD40160BA90A}"/>
              </c:ext>
            </c:extLst>
          </c:dPt>
          <c:dLbls>
            <c:dLbl>
              <c:idx val="0"/>
              <c:layout>
                <c:manualLayout>
                  <c:x val="-0.10835596961570772"/>
                  <c:y val="2.3255675551288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23182946665526"/>
                      <c:h val="0.188907214128800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1.4692374079412861E-2"/>
                  <c:y val="-3.8759804147288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7.3461870397064305E-3"/>
                  <c:y val="-6.20155417295621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1.4692374079412861E-2"/>
                  <c:y val="-3.8873079461558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0"/>
                  <c:y val="-1.169590643274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322313667147158"/>
                  <c:y val="3.8895795920246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22405870471104611"/>
                  <c:y val="2.3255821092538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26078963990957826"/>
                  <c:y val="-7.75194271619527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26813582694928473"/>
                  <c:y val="-0.15510675200687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E3-433F-ADB9-CD40160BA90A}"/>
                </c:ext>
              </c:extLst>
            </c:dLbl>
            <c:dLbl>
              <c:idx val="9"/>
              <c:layout>
                <c:manualLayout>
                  <c:x val="-0.23875107879045898"/>
                  <c:y val="-0.32574020352719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E3-433F-ADB9-CD40160BA90A}"/>
                </c:ext>
              </c:extLst>
            </c:dLbl>
            <c:dLbl>
              <c:idx val="10"/>
              <c:layout>
                <c:manualLayout>
                  <c:x val="2.5711654638972507E-2"/>
                  <c:y val="-7.7519427161952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E3-433F-ADB9-CD40160BA90A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12'!$A$38:$A$48</c:f>
              <c:strCache>
                <c:ptCount val="11"/>
                <c:pt idx="0">
                  <c:v>Gaz şi produse industriale obţinute din gaz</c:v>
                </c:pt>
                <c:pt idx="1">
                  <c:v>Petrol şi produse petroliere 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Produse medicinale şi farmaceutice</c:v>
                </c:pt>
                <c:pt idx="5">
                  <c:v>Fire, tesături şi articole textile </c:v>
                </c:pt>
                <c:pt idx="6">
                  <c:v>Maşini şi aparate specializate </c:v>
                </c:pt>
                <c:pt idx="7">
                  <c:v>Legume şi fructe</c:v>
                </c:pt>
                <c:pt idx="8">
                  <c:v>Maşini şi aparate industriale </c:v>
                </c:pt>
                <c:pt idx="9">
                  <c:v>Îngrăşăminte minerale sau chimice</c:v>
                </c:pt>
                <c:pt idx="10">
                  <c:v>Alte mărfuri</c:v>
                </c:pt>
              </c:strCache>
            </c:strRef>
          </c:cat>
          <c:val>
            <c:numRef>
              <c:f>'Figura 12'!$B$38:$B$48</c:f>
              <c:numCache>
                <c:formatCode>0,0</c:formatCode>
                <c:ptCount val="11"/>
                <c:pt idx="0">
                  <c:v>13.3</c:v>
                </c:pt>
                <c:pt idx="1">
                  <c:v>11.4</c:v>
                </c:pt>
                <c:pt idx="2">
                  <c:v>6</c:v>
                </c:pt>
                <c:pt idx="3">
                  <c:v>5.2</c:v>
                </c:pt>
                <c:pt idx="4">
                  <c:v>3.8</c:v>
                </c:pt>
                <c:pt idx="5">
                  <c:v>3.8</c:v>
                </c:pt>
                <c:pt idx="6">
                  <c:v>3.5</c:v>
                </c:pt>
                <c:pt idx="7">
                  <c:v>2.7</c:v>
                </c:pt>
                <c:pt idx="8">
                  <c:v>2.6</c:v>
                </c:pt>
                <c:pt idx="9">
                  <c:v>2.4</c:v>
                </c:pt>
                <c:pt idx="10" formatCode="General">
                  <c:v>45.3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 ##0,0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 ##0,0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 ##0,0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 ##0,0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  <c:pt idx="5">
                  <c:v>-374.5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 ##0,0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 ##0,0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 ##0,0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 ##0,0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 ##0,0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 ##0,0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 ##0,0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 ##0,0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0568304"/>
        <c:axId val="290478096"/>
      </c:barChart>
      <c:catAx>
        <c:axId val="37056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047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478096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\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05683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421873301340291E-2"/>
                  <c:y val="1.286169091102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053130193045396E-2"/>
                  <c:y val="1.286169091102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873301340364E-2"/>
                  <c:y val="4.554245770667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46532792941E-2"/>
                  <c:y val="8.5745676275798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9.9020018947335725E-3"/>
                  <c:y val="-3.73763825922615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2161859945021666E-2"/>
                  <c:y val="4.2871232834490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14'!$B$25:$B$30</c:f>
              <c:numCache>
                <c:formatCode>0,0</c:formatCode>
                <c:ptCount val="6"/>
                <c:pt idx="0">
                  <c:v>682.4</c:v>
                </c:pt>
                <c:pt idx="1">
                  <c:v>877.6</c:v>
                </c:pt>
                <c:pt idx="2">
                  <c:v>948.4</c:v>
                </c:pt>
                <c:pt idx="3">
                  <c:v>824.9</c:v>
                </c:pt>
                <c:pt idx="4">
                  <c:v>903</c:v>
                </c:pt>
                <c:pt idx="5">
                  <c:v>1459.1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2.5473295128049822E-3"/>
                  <c:y val="8.364593941713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14'!$C$25:$C$30</c:f>
              <c:numCache>
                <c:formatCode>0,0</c:formatCode>
                <c:ptCount val="6"/>
                <c:pt idx="0">
                  <c:v>1392.2</c:v>
                </c:pt>
                <c:pt idx="1">
                  <c:v>1770.6</c:v>
                </c:pt>
                <c:pt idx="2">
                  <c:v>1881.2</c:v>
                </c:pt>
                <c:pt idx="3">
                  <c:v>1650.7</c:v>
                </c:pt>
                <c:pt idx="4">
                  <c:v>2113.1</c:v>
                </c:pt>
                <c:pt idx="5">
                  <c:v>2808.4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90482016"/>
        <c:axId val="290482576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322884167780939E-2"/>
                  <c:y val="-3.3748865503961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369853639650108E-2"/>
                  <c:y val="4.186392588776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660755527343E-2"/>
                  <c:y val="-3.443144373308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6.7254629191934199E-3"/>
                  <c:y val="-5.222197692578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14'!$D$25:$D$30</c:f>
              <c:numCache>
                <c:formatCode>0,0</c:formatCode>
                <c:ptCount val="6"/>
                <c:pt idx="0">
                  <c:v>-709.8</c:v>
                </c:pt>
                <c:pt idx="1">
                  <c:v>-893</c:v>
                </c:pt>
                <c:pt idx="2">
                  <c:v>-932.8</c:v>
                </c:pt>
                <c:pt idx="3">
                  <c:v>-825.8</c:v>
                </c:pt>
                <c:pt idx="4">
                  <c:v>-1210.0999999999999</c:v>
                </c:pt>
                <c:pt idx="5">
                  <c:v>-1349.3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82016"/>
        <c:axId val="290482576"/>
      </c:lineChart>
      <c:catAx>
        <c:axId val="2904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0482576"/>
        <c:crosses val="autoZero"/>
        <c:auto val="1"/>
        <c:lblAlgn val="ctr"/>
        <c:lblOffset val="100"/>
        <c:noMultiLvlLbl val="0"/>
      </c:catAx>
      <c:valAx>
        <c:axId val="290482576"/>
        <c:scaling>
          <c:orientation val="minMax"/>
          <c:max val="3000"/>
          <c:min val="-18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0482016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1113525967635E-2"/>
          <c:y val="4.4273352655097381E-2"/>
          <c:w val="0.93781012101994043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559818341242314E-2"/>
                  <c:y val="-2.7526967579756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2.5351359381964061E-2"/>
                  <c:y val="3.9040035488521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2.9193809153434079E-2"/>
                  <c:y val="-2.457166093674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2.4058987633458432E-2"/>
                  <c:y val="-2.839723028722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2.2005995088571755E-2"/>
                  <c:y val="-2.0853942552955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3.48844716540672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2.4678674322202509E-2"/>
                  <c:y val="-2.4445676684780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767164285459792E-2"/>
                  <c:y val="-2.864899634024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dLbl>
              <c:idx val="29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dLbl>
              <c:idx val="30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A9D-446E-B46D-AAA2B51203E9}"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9D-446E-B46D-AAA2B51203E9}"/>
                </c:ext>
              </c:extLst>
            </c:dLbl>
            <c:dLbl>
              <c:idx val="32"/>
              <c:layout>
                <c:manualLayout>
                  <c:x val="-4.5392433603957109E-2"/>
                  <c:y val="5.7450001848360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A9D-446E-B46D-AAA2B51203E9}"/>
                </c:ext>
              </c:extLst>
            </c:dLbl>
            <c:dLbl>
              <c:idx val="33"/>
              <c:layout>
                <c:manualLayout>
                  <c:x val="-5.496138731826113E-3"/>
                  <c:y val="-1.073793944770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A9D-446E-B46D-AAA2B51203E9}"/>
                </c:ext>
              </c:extLst>
            </c:dLbl>
            <c:dLbl>
              <c:idx val="34"/>
              <c:layout>
                <c:manualLayout>
                  <c:x val="-4.9876922987290184E-2"/>
                  <c:y val="2.15183172525969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2A9D-446E-B46D-AAA2B51203E9}"/>
                </c:ext>
              </c:extLst>
            </c:dLbl>
            <c:dLbl>
              <c:idx val="35"/>
              <c:layout>
                <c:manualLayout>
                  <c:x val="-2.5044205767286859E-2"/>
                  <c:y val="3.04438283242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A9D-446E-B46D-AAA2B51203E9}"/>
                </c:ext>
              </c:extLst>
            </c:dLbl>
            <c:dLbl>
              <c:idx val="36"/>
              <c:layout>
                <c:manualLayout>
                  <c:x val="-3.1927429715014811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C1-41D3-BCB3-E64D53E42029}"/>
                </c:ext>
              </c:extLst>
            </c:dLbl>
            <c:dLbl>
              <c:idx val="37"/>
              <c:layout>
                <c:manualLayout>
                  <c:x val="-2.5157232704402517E-2"/>
                  <c:y val="3.155875938042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1-41D3-BCB3-E64D53E42029}"/>
                </c:ext>
              </c:extLst>
            </c:dLbl>
            <c:dLbl>
              <c:idx val="38"/>
              <c:layout>
                <c:manualLayout>
                  <c:x val="-1.7758046614872364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C1-41D3-BCB3-E64D53E42029}"/>
                </c:ext>
              </c:extLst>
            </c:dLbl>
            <c:dLbl>
              <c:idx val="39"/>
              <c:layout>
                <c:manualLayout>
                  <c:x val="1.0852014234583079E-16"/>
                  <c:y val="3.531462792503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1-41D3-BCB3-E64D53E42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2'!$B$22:$AO$23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2'!$B$24:$AO$24</c:f>
              <c:numCache>
                <c:formatCode># ##0,0</c:formatCode>
                <c:ptCount val="40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,0">
                  <c:v>112.45124175218632</c:v>
                </c:pt>
                <c:pt idx="30" formatCode="0,0">
                  <c:v>106.13290668113962</c:v>
                </c:pt>
                <c:pt idx="31" formatCode="0,0">
                  <c:v>98.134804975011704</c:v>
                </c:pt>
                <c:pt idx="32" formatCode="0,0">
                  <c:v>124.83430055225146</c:v>
                </c:pt>
                <c:pt idx="33" formatCode="0,0">
                  <c:v>119.44752327758337</c:v>
                </c:pt>
                <c:pt idx="34" formatCode="0,0">
                  <c:v>103.2981065772704</c:v>
                </c:pt>
                <c:pt idx="35" formatCode="0,0">
                  <c:v>89.313925126336528</c:v>
                </c:pt>
                <c:pt idx="36">
                  <c:v>101.65194019636859</c:v>
                </c:pt>
                <c:pt idx="37">
                  <c:v>101.88733506331008</c:v>
                </c:pt>
                <c:pt idx="38">
                  <c:v>117.60123789264428</c:v>
                </c:pt>
                <c:pt idx="39" formatCode="0,0">
                  <c:v>100.1282722557787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2.125861903222143E-2"/>
                  <c:y val="-3.86620827326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2.8959831741343096E-2"/>
                  <c:y val="2.0121104580237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1.7388553400858188E-2"/>
                  <c:y val="-2.4773945510332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3.2057324716128252E-2"/>
                  <c:y val="2.0323513544586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2.9169013541551134E-2"/>
                  <c:y val="2.7569888288859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9.2544591748450981E-3"/>
                  <c:y val="1.65642674947314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5.0021565666193951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4.3214159828245662E-2"/>
                  <c:y val="1.2578019296883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2.8363119426941832E-2"/>
                  <c:y val="2.36498465860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514662914638445E-2"/>
                  <c:y val="3.1294369893904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4.6708206979122063E-2"/>
                  <c:y val="-1.2728254038667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2.9047223703030461E-2"/>
                  <c:y val="-3.228568259953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1.9997844331611819E-2"/>
                  <c:y val="-3.265239732357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dLbl>
              <c:idx val="29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dLbl>
              <c:idx val="30"/>
              <c:layout>
                <c:manualLayout>
                  <c:x val="-4.4396398285952432E-2"/>
                  <c:y val="-1.6059443273816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A9D-446E-B46D-AAA2B51203E9}"/>
                </c:ext>
              </c:extLst>
            </c:dLbl>
            <c:dLbl>
              <c:idx val="31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A9D-446E-B46D-AAA2B51203E9}"/>
                </c:ext>
              </c:extLst>
            </c:dLbl>
            <c:dLbl>
              <c:idx val="32"/>
              <c:layout>
                <c:manualLayout>
                  <c:x val="-1.9024972648480923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A9D-446E-B46D-AAA2B51203E9}"/>
                </c:ext>
              </c:extLst>
            </c:dLbl>
            <c:dLbl>
              <c:idx val="33"/>
              <c:layout>
                <c:manualLayout>
                  <c:x val="-2.5297622011813493E-2"/>
                  <c:y val="-2.390390736508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A9D-446E-B46D-AAA2B51203E9}"/>
                </c:ext>
              </c:extLst>
            </c:dLbl>
            <c:dLbl>
              <c:idx val="34"/>
              <c:layout>
                <c:manualLayout>
                  <c:x val="-2.6670104083826477E-2"/>
                  <c:y val="2.67543528889874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32296528544792E-2"/>
                      <c:h val="5.90756718790432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6-2A9D-446E-B46D-AAA2B51203E9}"/>
                </c:ext>
              </c:extLst>
            </c:dLbl>
            <c:dLbl>
              <c:idx val="35"/>
              <c:layout>
                <c:manualLayout>
                  <c:x val="-3.699593044765076E-2"/>
                  <c:y val="-2.739447709881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A9D-446E-B46D-AAA2B51203E9}"/>
                </c:ext>
              </c:extLst>
            </c:dLbl>
            <c:dLbl>
              <c:idx val="36"/>
              <c:layout>
                <c:manualLayout>
                  <c:x val="-2.7062144423955777E-2"/>
                  <c:y val="-2.3844146242283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C1-41D3-BCB3-E64D53E42029}"/>
                </c:ext>
              </c:extLst>
            </c:dLbl>
            <c:dLbl>
              <c:idx val="37"/>
              <c:layout>
                <c:manualLayout>
                  <c:x val="-2.3677395486496486E-2"/>
                  <c:y val="2.4047022291227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1-41D3-BCB3-E64D53E42029}"/>
                </c:ext>
              </c:extLst>
            </c:dLbl>
            <c:dLbl>
              <c:idx val="38"/>
              <c:layout>
                <c:manualLayout>
                  <c:x val="0"/>
                  <c:y val="1.51181102362201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C1-41D3-BCB3-E64D53E42029}"/>
                </c:ext>
              </c:extLst>
            </c:dLbl>
            <c:dLbl>
              <c:idx val="39"/>
              <c:layout>
                <c:manualLayout>
                  <c:x val="1.0852014234583079E-16"/>
                  <c:y val="-2.853513733318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1-41D3-BCB3-E64D53E42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2'!$B$22:$AO$23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2'!$B$25:$AO$25</c:f>
              <c:numCache>
                <c:formatCode># ##0,0</c:formatCode>
                <c:ptCount val="40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,0">
                  <c:v>90.415711128050958</c:v>
                </c:pt>
                <c:pt idx="25" formatCode="0,0">
                  <c:v>92.544788099159774</c:v>
                </c:pt>
                <c:pt idx="26" formatCode="0,0">
                  <c:v>123.33461185332185</c:v>
                </c:pt>
                <c:pt idx="27" formatCode="0,0">
                  <c:v>145.62616468779689</c:v>
                </c:pt>
                <c:pt idx="28" formatCode="0,0">
                  <c:v>129.53315145310887</c:v>
                </c:pt>
                <c:pt idx="29" formatCode="0,0">
                  <c:v>119.63933960141166</c:v>
                </c:pt>
                <c:pt idx="30" formatCode="0,0">
                  <c:v>125.94594158412818</c:v>
                </c:pt>
                <c:pt idx="31" formatCode="0,0">
                  <c:v>144.12273509267587</c:v>
                </c:pt>
                <c:pt idx="32" formatCode="0,0">
                  <c:v>138.93267521074247</c:v>
                </c:pt>
                <c:pt idx="33" formatCode="0,0">
                  <c:v>141.26446794210585</c:v>
                </c:pt>
                <c:pt idx="34" formatCode="0,0">
                  <c:v>138.86123791492062</c:v>
                </c:pt>
                <c:pt idx="35" formatCode="0,0">
                  <c:v>148.90887155581675</c:v>
                </c:pt>
                <c:pt idx="36">
                  <c:v>166.47610896637502</c:v>
                </c:pt>
                <c:pt idx="37">
                  <c:v>148.25267579455192</c:v>
                </c:pt>
                <c:pt idx="38">
                  <c:v>152.66035698218914</c:v>
                </c:pt>
                <c:pt idx="39" formatCode="0,0">
                  <c:v>181.60981243888315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7662128"/>
        <c:axId val="327661568"/>
      </c:lineChart>
      <c:catAx>
        <c:axId val="32766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7661568"/>
        <c:crossesAt val="30"/>
        <c:auto val="0"/>
        <c:lblAlgn val="ctr"/>
        <c:lblOffset val="100"/>
        <c:noMultiLvlLbl val="0"/>
      </c:catAx>
      <c:valAx>
        <c:axId val="327661568"/>
        <c:scaling>
          <c:orientation val="minMax"/>
          <c:max val="190"/>
          <c:min val="30"/>
        </c:scaling>
        <c:delete val="0"/>
        <c:axPos val="l"/>
        <c:numFmt formatCode="#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766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Ianuarie-aprilie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0,0</c:formatCode>
                <c:ptCount val="5"/>
                <c:pt idx="0">
                  <c:v>15.4</c:v>
                </c:pt>
                <c:pt idx="1">
                  <c:v>9.6</c:v>
                </c:pt>
                <c:pt idx="2">
                  <c:v>74.2</c:v>
                </c:pt>
                <c:pt idx="3">
                  <c:v>0.7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Ianuarie-aprilie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0,0</c:formatCode>
                <c:ptCount val="5"/>
                <c:pt idx="0">
                  <c:v>4.9000000000000004</c:v>
                </c:pt>
                <c:pt idx="1">
                  <c:v>0.8</c:v>
                </c:pt>
                <c:pt idx="2">
                  <c:v>93.1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Ianuarie-aprilie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0,0</c:formatCode>
                <c:ptCount val="5"/>
                <c:pt idx="0">
                  <c:v>10</c:v>
                </c:pt>
                <c:pt idx="1">
                  <c:v>5.0999999999999996</c:v>
                </c:pt>
                <c:pt idx="2">
                  <c:v>83.6</c:v>
                </c:pt>
                <c:pt idx="3">
                  <c:v>1.3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Ianuarie-aprilie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0,0</c:formatCode>
                <c:ptCount val="5"/>
                <c:pt idx="0">
                  <c:v>7.6</c:v>
                </c:pt>
                <c:pt idx="1">
                  <c:v>5.0999999999999996</c:v>
                </c:pt>
                <c:pt idx="2">
                  <c:v>85.7</c:v>
                </c:pt>
                <c:pt idx="3">
                  <c:v>1.5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Ianuarie-aprilie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0,0</c:formatCode>
                <c:ptCount val="5"/>
                <c:pt idx="0">
                  <c:v>7.7</c:v>
                </c:pt>
                <c:pt idx="1">
                  <c:v>3.4</c:v>
                </c:pt>
                <c:pt idx="2">
                  <c:v>87.1</c:v>
                </c:pt>
                <c:pt idx="3">
                  <c:v>1.7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Ianuarie-aprilie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0,0</c:formatCode>
                <c:ptCount val="5"/>
                <c:pt idx="0">
                  <c:v>8.1</c:v>
                </c:pt>
                <c:pt idx="1">
                  <c:v>1.8</c:v>
                </c:pt>
                <c:pt idx="2">
                  <c:v>86.8</c:v>
                </c:pt>
                <c:pt idx="3">
                  <c:v>3.2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7666048"/>
        <c:axId val="327664368"/>
      </c:barChart>
      <c:catAx>
        <c:axId val="32766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7664368"/>
        <c:crossesAt val="0"/>
        <c:auto val="1"/>
        <c:lblAlgn val="ctr"/>
        <c:lblOffset val="100"/>
        <c:noMultiLvlLbl val="0"/>
      </c:catAx>
      <c:valAx>
        <c:axId val="327664368"/>
        <c:scaling>
          <c:orientation val="minMax"/>
        </c:scaling>
        <c:delete val="0"/>
        <c:axPos val="b"/>
        <c:numFmt formatCode="0\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766604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367679212229254"/>
          <c:y val="0.91334309527098589"/>
          <c:w val="0.84632320787770732"/>
          <c:h val="8.66569047290141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57.5</c:v>
                </c:pt>
                <c:pt idx="1">
                  <c:v>64.2</c:v>
                </c:pt>
                <c:pt idx="2">
                  <c:v>61.7</c:v>
                </c:pt>
                <c:pt idx="3">
                  <c:v>64.2</c:v>
                </c:pt>
                <c:pt idx="4">
                  <c:v>64.400000000000006</c:v>
                </c:pt>
                <c:pt idx="5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21</c:v>
                </c:pt>
                <c:pt idx="1">
                  <c:v>16.3</c:v>
                </c:pt>
                <c:pt idx="2">
                  <c:v>14.7</c:v>
                </c:pt>
                <c:pt idx="3">
                  <c:v>15.6</c:v>
                </c:pt>
                <c:pt idx="4">
                  <c:v>16</c:v>
                </c:pt>
                <c:pt idx="5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Ianuarie-aprilie 2017</c:v>
                </c:pt>
                <c:pt idx="1">
                  <c:v>Ianuarie-aprilie 2018</c:v>
                </c:pt>
                <c:pt idx="2">
                  <c:v>Ianuarie-aprilie 2019</c:v>
                </c:pt>
                <c:pt idx="3">
                  <c:v>Ianuarie-aprilie 2020</c:v>
                </c:pt>
                <c:pt idx="4">
                  <c:v>Ianuarie-aprilie 2021</c:v>
                </c:pt>
                <c:pt idx="5">
                  <c:v>Ianuarie-aprilie 2022</c:v>
                </c:pt>
              </c:strCache>
            </c:strRef>
          </c:cat>
          <c:val>
            <c:numRef>
              <c:f>'Figura 4'!$B$23:$G$23</c:f>
              <c:numCache>
                <c:formatCode>0,0</c:formatCode>
                <c:ptCount val="6"/>
                <c:pt idx="0">
                  <c:v>21.5</c:v>
                </c:pt>
                <c:pt idx="1">
                  <c:v>19.5</c:v>
                </c:pt>
                <c:pt idx="2">
                  <c:v>23.6</c:v>
                </c:pt>
                <c:pt idx="3">
                  <c:v>20.2</c:v>
                </c:pt>
                <c:pt idx="4">
                  <c:v>19.600000000000001</c:v>
                </c:pt>
                <c:pt idx="5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933072"/>
        <c:axId val="324932512"/>
      </c:barChart>
      <c:catAx>
        <c:axId val="3249330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932512"/>
        <c:crosses val="autoZero"/>
        <c:auto val="1"/>
        <c:lblAlgn val="ctr"/>
        <c:lblOffset val="100"/>
        <c:noMultiLvlLbl val="0"/>
      </c:catAx>
      <c:valAx>
        <c:axId val="324932512"/>
        <c:scaling>
          <c:orientation val="minMax"/>
          <c:max val="100"/>
        </c:scaling>
        <c:delete val="0"/>
        <c:axPos val="l"/>
        <c:numFmt formatCode="0\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933072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Ianuarie-aprilie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5'!$B$24:$B$43</c:f>
              <c:numCache>
                <c:formatCode>0,0</c:formatCode>
                <c:ptCount val="20"/>
                <c:pt idx="0">
                  <c:v>24.4</c:v>
                </c:pt>
                <c:pt idx="1">
                  <c:v>5</c:v>
                </c:pt>
                <c:pt idx="2">
                  <c:v>9</c:v>
                </c:pt>
                <c:pt idx="3">
                  <c:v>6.8</c:v>
                </c:pt>
                <c:pt idx="4">
                  <c:v>2.2999999999999998</c:v>
                </c:pt>
                <c:pt idx="5">
                  <c:v>11.9</c:v>
                </c:pt>
                <c:pt idx="6">
                  <c:v>3.3</c:v>
                </c:pt>
                <c:pt idx="7">
                  <c:v>3.3</c:v>
                </c:pt>
                <c:pt idx="8">
                  <c:v>1.3</c:v>
                </c:pt>
                <c:pt idx="9">
                  <c:v>1.3</c:v>
                </c:pt>
                <c:pt idx="10">
                  <c:v>5.4</c:v>
                </c:pt>
                <c:pt idx="11">
                  <c:v>1.2</c:v>
                </c:pt>
                <c:pt idx="12">
                  <c:v>5.8</c:v>
                </c:pt>
                <c:pt idx="13">
                  <c:v>0.2</c:v>
                </c:pt>
                <c:pt idx="14">
                  <c:v>1.3</c:v>
                </c:pt>
                <c:pt idx="15">
                  <c:v>1.9</c:v>
                </c:pt>
                <c:pt idx="16">
                  <c:v>0</c:v>
                </c:pt>
                <c:pt idx="17">
                  <c:v>0.7</c:v>
                </c:pt>
                <c:pt idx="18">
                  <c:v>1.3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Ianuarie-aprilie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5'!$C$24:$C$43</c:f>
              <c:numCache>
                <c:formatCode>0,0</c:formatCode>
                <c:ptCount val="20"/>
                <c:pt idx="0">
                  <c:v>25.1</c:v>
                </c:pt>
                <c:pt idx="1">
                  <c:v>4.3</c:v>
                </c:pt>
                <c:pt idx="2">
                  <c:v>11.8</c:v>
                </c:pt>
                <c:pt idx="3">
                  <c:v>8.8000000000000007</c:v>
                </c:pt>
                <c:pt idx="4">
                  <c:v>2.8</c:v>
                </c:pt>
                <c:pt idx="5">
                  <c:v>8.5</c:v>
                </c:pt>
                <c:pt idx="6">
                  <c:v>2.1</c:v>
                </c:pt>
                <c:pt idx="7">
                  <c:v>3.4</c:v>
                </c:pt>
                <c:pt idx="8">
                  <c:v>2.8</c:v>
                </c:pt>
                <c:pt idx="9">
                  <c:v>1.5</c:v>
                </c:pt>
                <c:pt idx="10">
                  <c:v>3.6</c:v>
                </c:pt>
                <c:pt idx="11">
                  <c:v>1.5</c:v>
                </c:pt>
                <c:pt idx="12">
                  <c:v>4</c:v>
                </c:pt>
                <c:pt idx="13">
                  <c:v>0.3</c:v>
                </c:pt>
                <c:pt idx="14">
                  <c:v>1.5</c:v>
                </c:pt>
                <c:pt idx="15">
                  <c:v>1.9</c:v>
                </c:pt>
                <c:pt idx="16">
                  <c:v>0.6</c:v>
                </c:pt>
                <c:pt idx="17">
                  <c:v>0.7</c:v>
                </c:pt>
                <c:pt idx="18">
                  <c:v>1.4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Ianuarie-aprilie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5'!$D$24:$D$43</c:f>
              <c:numCache>
                <c:formatCode>0,0</c:formatCode>
                <c:ptCount val="20"/>
                <c:pt idx="0">
                  <c:v>27.2</c:v>
                </c:pt>
                <c:pt idx="1">
                  <c:v>10.1</c:v>
                </c:pt>
                <c:pt idx="2">
                  <c:v>10.4</c:v>
                </c:pt>
                <c:pt idx="3">
                  <c:v>8.8000000000000007</c:v>
                </c:pt>
                <c:pt idx="4">
                  <c:v>2.5</c:v>
                </c:pt>
                <c:pt idx="5">
                  <c:v>8.5</c:v>
                </c:pt>
                <c:pt idx="6">
                  <c:v>1.5</c:v>
                </c:pt>
                <c:pt idx="7">
                  <c:v>3.6</c:v>
                </c:pt>
                <c:pt idx="8">
                  <c:v>2.9</c:v>
                </c:pt>
                <c:pt idx="9">
                  <c:v>1.7</c:v>
                </c:pt>
                <c:pt idx="10">
                  <c:v>1.8</c:v>
                </c:pt>
                <c:pt idx="11">
                  <c:v>1.4</c:v>
                </c:pt>
                <c:pt idx="12">
                  <c:v>3.1</c:v>
                </c:pt>
                <c:pt idx="13">
                  <c:v>0.2</c:v>
                </c:pt>
                <c:pt idx="14">
                  <c:v>0.9</c:v>
                </c:pt>
                <c:pt idx="15">
                  <c:v>1.4</c:v>
                </c:pt>
                <c:pt idx="16">
                  <c:v>0</c:v>
                </c:pt>
                <c:pt idx="17">
                  <c:v>0.8</c:v>
                </c:pt>
                <c:pt idx="18">
                  <c:v>1.3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Ianuarie-aprilie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5'!$E$24:$E$43</c:f>
              <c:numCache>
                <c:formatCode>0,0</c:formatCode>
                <c:ptCount val="20"/>
                <c:pt idx="0">
                  <c:v>24.6</c:v>
                </c:pt>
                <c:pt idx="1">
                  <c:v>6.3</c:v>
                </c:pt>
                <c:pt idx="2">
                  <c:v>8.6999999999999993</c:v>
                </c:pt>
                <c:pt idx="3">
                  <c:v>8.8000000000000007</c:v>
                </c:pt>
                <c:pt idx="4">
                  <c:v>2.4</c:v>
                </c:pt>
                <c:pt idx="5">
                  <c:v>9.5</c:v>
                </c:pt>
                <c:pt idx="6">
                  <c:v>1.8</c:v>
                </c:pt>
                <c:pt idx="7">
                  <c:v>4.3</c:v>
                </c:pt>
                <c:pt idx="8">
                  <c:v>3.9</c:v>
                </c:pt>
                <c:pt idx="9">
                  <c:v>3.3</c:v>
                </c:pt>
                <c:pt idx="10">
                  <c:v>1.5</c:v>
                </c:pt>
                <c:pt idx="11">
                  <c:v>1.5</c:v>
                </c:pt>
                <c:pt idx="12">
                  <c:v>3</c:v>
                </c:pt>
                <c:pt idx="13">
                  <c:v>0.6</c:v>
                </c:pt>
                <c:pt idx="14">
                  <c:v>2</c:v>
                </c:pt>
                <c:pt idx="15">
                  <c:v>1.7</c:v>
                </c:pt>
                <c:pt idx="16">
                  <c:v>1.1000000000000001</c:v>
                </c:pt>
                <c:pt idx="17">
                  <c:v>0.9</c:v>
                </c:pt>
                <c:pt idx="18">
                  <c:v>2.2000000000000002</c:v>
                </c:pt>
                <c:pt idx="1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Ianuarie-aprilie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5'!$F$24:$F$43</c:f>
              <c:numCache>
                <c:formatCode>0,0</c:formatCode>
                <c:ptCount val="20"/>
                <c:pt idx="0">
                  <c:v>27.4</c:v>
                </c:pt>
                <c:pt idx="1">
                  <c:v>9.6999999999999993</c:v>
                </c:pt>
                <c:pt idx="2">
                  <c:v>6.4</c:v>
                </c:pt>
                <c:pt idx="3">
                  <c:v>10.5</c:v>
                </c:pt>
                <c:pt idx="4">
                  <c:v>3</c:v>
                </c:pt>
                <c:pt idx="5">
                  <c:v>9.5</c:v>
                </c:pt>
                <c:pt idx="6">
                  <c:v>1.5</c:v>
                </c:pt>
                <c:pt idx="7">
                  <c:v>4</c:v>
                </c:pt>
                <c:pt idx="8">
                  <c:v>1.4</c:v>
                </c:pt>
                <c:pt idx="9">
                  <c:v>3.1</c:v>
                </c:pt>
                <c:pt idx="10">
                  <c:v>1.6</c:v>
                </c:pt>
                <c:pt idx="11">
                  <c:v>1.5</c:v>
                </c:pt>
                <c:pt idx="12">
                  <c:v>2.5</c:v>
                </c:pt>
                <c:pt idx="13">
                  <c:v>1.6</c:v>
                </c:pt>
                <c:pt idx="14">
                  <c:v>1.1000000000000001</c:v>
                </c:pt>
                <c:pt idx="15">
                  <c:v>1.4</c:v>
                </c:pt>
                <c:pt idx="16">
                  <c:v>1</c:v>
                </c:pt>
                <c:pt idx="17">
                  <c:v>0.8</c:v>
                </c:pt>
                <c:pt idx="18">
                  <c:v>1.8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Ianuarie-aprilie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5'!$A$24:$A$43</c:f>
              <c:strCache>
                <c:ptCount val="20"/>
                <c:pt idx="0">
                  <c:v>România</c:v>
                </c:pt>
                <c:pt idx="1">
                  <c:v>Turcia</c:v>
                </c:pt>
                <c:pt idx="2">
                  <c:v>Italia</c:v>
                </c:pt>
                <c:pt idx="3">
                  <c:v>Germania</c:v>
                </c:pt>
                <c:pt idx="4">
                  <c:v>Ucraina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Regatul Unit </c:v>
                </c:pt>
                <c:pt idx="11">
                  <c:v>Netherlands</c:v>
                </c:pt>
                <c:pt idx="12">
                  <c:v>Belarus</c:v>
                </c:pt>
                <c:pt idx="13">
                  <c:v>Ungaria</c:v>
                </c:pt>
                <c:pt idx="14">
                  <c:v>Grecia</c:v>
                </c:pt>
                <c:pt idx="15">
                  <c:v>Franța</c:v>
                </c:pt>
                <c:pt idx="16">
                  <c:v>Portugalia</c:v>
                </c:pt>
                <c:pt idx="17">
                  <c:v>S.U.A.</c:v>
                </c:pt>
                <c:pt idx="18">
                  <c:v>Spania</c:v>
                </c:pt>
                <c:pt idx="19">
                  <c:v>Liban</c:v>
                </c:pt>
              </c:strCache>
            </c:strRef>
          </c:cat>
          <c:val>
            <c:numRef>
              <c:f>'Figura 5'!$G$24:$G$43</c:f>
              <c:numCache>
                <c:formatCode>0,0</c:formatCode>
                <c:ptCount val="20"/>
                <c:pt idx="0">
                  <c:v>31.5</c:v>
                </c:pt>
                <c:pt idx="1">
                  <c:v>10.1</c:v>
                </c:pt>
                <c:pt idx="2">
                  <c:v>10</c:v>
                </c:pt>
                <c:pt idx="3">
                  <c:v>6</c:v>
                </c:pt>
                <c:pt idx="4">
                  <c:v>5.4</c:v>
                </c:pt>
                <c:pt idx="5">
                  <c:v>4.8</c:v>
                </c:pt>
                <c:pt idx="6">
                  <c:v>4.3</c:v>
                </c:pt>
                <c:pt idx="7">
                  <c:v>2.9</c:v>
                </c:pt>
                <c:pt idx="8">
                  <c:v>2.8</c:v>
                </c:pt>
                <c:pt idx="9">
                  <c:v>2.2000000000000002</c:v>
                </c:pt>
                <c:pt idx="10">
                  <c:v>1.9</c:v>
                </c:pt>
                <c:pt idx="11">
                  <c:v>1.8</c:v>
                </c:pt>
                <c:pt idx="12">
                  <c:v>1.5</c:v>
                </c:pt>
                <c:pt idx="13">
                  <c:v>1.3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928032"/>
        <c:axId val="324927472"/>
      </c:barChart>
      <c:catAx>
        <c:axId val="32492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927472"/>
        <c:crosses val="autoZero"/>
        <c:auto val="1"/>
        <c:lblAlgn val="ctr"/>
        <c:lblOffset val="100"/>
        <c:noMultiLvlLbl val="0"/>
      </c:catAx>
      <c:valAx>
        <c:axId val="324927472"/>
        <c:scaling>
          <c:orientation val="minMax"/>
          <c:max val="35"/>
        </c:scaling>
        <c:delete val="0"/>
        <c:axPos val="l"/>
        <c:numFmt formatCode="0\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928032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8.3078086836582743E-2"/>
          <c:y val="0.89970397687630821"/>
          <c:w val="0.90841797758631515"/>
          <c:h val="9.048240805342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Ianuarie-aprilie  2021</a:t>
            </a:r>
          </a:p>
        </c:rich>
      </c:tx>
      <c:layout>
        <c:manualLayout>
          <c:xMode val="edge"/>
          <c:yMode val="edge"/>
          <c:x val="0.33018857772446841"/>
          <c:y val="3.797052821391778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6'!$B$28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083-48EC-9CBF-26ABCB1F28A3}"/>
              </c:ext>
            </c:extLst>
          </c:dPt>
          <c:dLbls>
            <c:dLbl>
              <c:idx val="0"/>
              <c:layout>
                <c:manualLayout>
                  <c:x val="5.0927271076719398E-2"/>
                  <c:y val="3.0117934570227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24094120270003"/>
                      <c:h val="0.171572927541979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1.7173786356331787E-2"/>
                  <c:y val="4.56790887379059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312761580165"/>
                      <c:h val="0.170046302535569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1.4668076108769858E-2"/>
                  <c:y val="-5.27042711911858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1.5056169358209932E-2"/>
                  <c:y val="-2.5252987734104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6.0686305592323075E-2"/>
                  <c:y val="-7.06557558719400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46158566651464"/>
                      <c:h val="0.14298488859481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0.10363221066358289"/>
                  <c:y val="-6.334171279257630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08013870364"/>
                      <c:h val="0.17137257875427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7.1634315445173138E-2"/>
                  <c:y val="2.44168887903832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64995561692202"/>
                      <c:h val="0.154165913293010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0"/>
                  <c:y val="-2.8100594338907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48610824836"/>
                      <c:h val="0.13891782491790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1.5663625660124129E-2"/>
                  <c:y val="-6.43522055864364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53817813880246"/>
                      <c:h val="0.15239100869994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3.403162525395759E-3"/>
                  <c:y val="-2.461607106403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38009767312363"/>
                      <c:h val="0.13444249377373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0"/>
              <c:layout>
                <c:manualLayout>
                  <c:x val="2.0196852816221498E-2"/>
                  <c:y val="-9.64306128281549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1"/>
              <c:layout>
                <c:manualLayout>
                  <c:x val="2.8034322177825349E-2"/>
                  <c:y val="1.5050655872523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083-48EC-9CBF-26ABCB1F28A3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6'!$A$29:$A$40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Petrol și produse petroliere 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Vehicule rutiere </c:v>
                </c:pt>
                <c:pt idx="10">
                  <c:v>Fire, tesături, articole textile </c:v>
                </c:pt>
                <c:pt idx="11">
                  <c:v>Alte mărfuri</c:v>
                </c:pt>
              </c:strCache>
            </c:strRef>
          </c:cat>
          <c:val>
            <c:numRef>
              <c:f>'Figura 6'!$B$29:$B$40</c:f>
              <c:numCache>
                <c:formatCode>0,0</c:formatCode>
                <c:ptCount val="12"/>
                <c:pt idx="0">
                  <c:v>4.2</c:v>
                </c:pt>
                <c:pt idx="1">
                  <c:v>22.3</c:v>
                </c:pt>
                <c:pt idx="2">
                  <c:v>7.8</c:v>
                </c:pt>
                <c:pt idx="3">
                  <c:v>2.8</c:v>
                </c:pt>
                <c:pt idx="4">
                  <c:v>10.4</c:v>
                </c:pt>
                <c:pt idx="5">
                  <c:v>9.1999999999999993</c:v>
                </c:pt>
                <c:pt idx="6">
                  <c:v>1.3</c:v>
                </c:pt>
                <c:pt idx="7">
                  <c:v>6.3</c:v>
                </c:pt>
                <c:pt idx="8">
                  <c:v>6.9</c:v>
                </c:pt>
                <c:pt idx="9">
                  <c:v>1.9</c:v>
                </c:pt>
                <c:pt idx="10">
                  <c:v>3</c:v>
                </c:pt>
                <c:pt idx="11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Ianuarie-aprilie  2022</a:t>
            </a:r>
          </a:p>
        </c:rich>
      </c:tx>
      <c:layout>
        <c:manualLayout>
          <c:xMode val="edge"/>
          <c:yMode val="edge"/>
          <c:x val="0.32718742246771393"/>
          <c:y val="1.3921025234974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92-49CC-B6A4-ADD171982B52}"/>
              </c:ext>
            </c:extLst>
          </c:dPt>
          <c:dLbls>
            <c:dLbl>
              <c:idx val="0"/>
              <c:layout>
                <c:manualLayout>
                  <c:x val="-5.0116477977566236E-2"/>
                  <c:y val="5.6608586690432228E-2"/>
                </c:manualLayout>
              </c:layout>
              <c:numFmt formatCode="0\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697248664812418"/>
                      <c:h val="0.171267907154063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1187761977514005E-2"/>
                  <c:y val="-3.7084843218486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8994080930203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1.5521865736932138E-2"/>
                  <c:y val="-3.7528010587216588E-2"/>
                </c:manualLayout>
              </c:layout>
              <c:numFmt formatCode="0\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174252144592561"/>
                      <c:h val="0.15832830774178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1.0414332536791049E-2"/>
                  <c:y val="-3.0109455935041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13502017471696634"/>
                  <c:y val="4.94300892038267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233321581071"/>
                      <c:h val="0.16687635199446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8.6502396155704417E-2"/>
                  <c:y val="8.8686239027947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2.9851529752810749E-2"/>
                  <c:y val="8.570042556877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5028270719893"/>
                      <c:h val="0.12782801324073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1.2891970593228086E-2"/>
                  <c:y val="4.6490473470309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300270302033"/>
                      <c:h val="0.1228913040465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1.658374792703151E-3"/>
                  <c:y val="-1.7302196261227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1926456954075"/>
                      <c:h val="0.16207237627685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1.8030190256068737E-2"/>
                  <c:y val="-7.1626138083145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25613402802259"/>
                      <c:h val="0.101492952479830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6.633499170812604E-2"/>
                  <c:y val="-0.118512500949317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890888050793"/>
                      <c:h val="0.15462540965233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0.12271973466003314"/>
                  <c:y val="-2.820929577868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92-49CC-B6A4-ADD171982B52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6'!$A$43:$A$54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Petrol și produse petroliere 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Vehicule rutiere </c:v>
                </c:pt>
                <c:pt idx="10">
                  <c:v>Fire, tesături, articole textile </c:v>
                </c:pt>
                <c:pt idx="11">
                  <c:v>Alte mărfuri</c:v>
                </c:pt>
              </c:strCache>
            </c:strRef>
          </c:cat>
          <c:val>
            <c:numRef>
              <c:f>'Figura 6'!$B$43:$B$54</c:f>
              <c:numCache>
                <c:formatCode>0,0</c:formatCode>
                <c:ptCount val="12"/>
                <c:pt idx="0">
                  <c:v>17.3</c:v>
                </c:pt>
                <c:pt idx="1">
                  <c:v>12.2</c:v>
                </c:pt>
                <c:pt idx="2">
                  <c:v>12.1</c:v>
                </c:pt>
                <c:pt idx="3">
                  <c:v>9.5</c:v>
                </c:pt>
                <c:pt idx="4">
                  <c:v>8.4</c:v>
                </c:pt>
                <c:pt idx="5">
                  <c:v>6.6</c:v>
                </c:pt>
                <c:pt idx="6">
                  <c:v>3.9</c:v>
                </c:pt>
                <c:pt idx="7">
                  <c:v>3.5</c:v>
                </c:pt>
                <c:pt idx="8">
                  <c:v>3.2</c:v>
                </c:pt>
                <c:pt idx="9">
                  <c:v>2.2000000000000002</c:v>
                </c:pt>
                <c:pt idx="10">
                  <c:v>2.1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 ##0,0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 ##0,0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 ##0,0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 ##0,0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  <c:pt idx="5">
                  <c:v>770.8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 ##0,0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 ##0,0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 ##0,0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 ##0,0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 ##0,0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 ##0,0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 ##0,0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 ##0,0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09424"/>
        <c:axId val="247809984"/>
      </c:barChart>
      <c:catAx>
        <c:axId val="2478094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09984"/>
        <c:crosses val="autoZero"/>
        <c:auto val="0"/>
        <c:lblAlgn val="ctr"/>
        <c:lblOffset val="100"/>
        <c:tickLblSkip val="1"/>
        <c:noMultiLvlLbl val="0"/>
      </c:catAx>
      <c:valAx>
        <c:axId val="24780998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094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73110504047E-2"/>
          <c:y val="2.843888857891725E-2"/>
          <c:w val="0.93864202688949594"/>
          <c:h val="0.72637556698672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22530073417152E-2"/>
                  <c:y val="4.433214690223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2.4801009411661825E-2"/>
                  <c:y val="-3.4324883317556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9138764793661129E-2"/>
                  <c:y val="-3.216974628066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2.1943700442546548E-2"/>
                  <c:y val="2.2464106127674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2.1107729357103918E-2"/>
                  <c:y val="3.18140905335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675070796076069E-2"/>
                  <c:y val="3.130180946700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2.6031301947887105E-2"/>
                  <c:y val="-3.6325788871805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7970935850370545E-2"/>
                  <c:y val="3.7346931238064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623374805421904E-2"/>
                  <c:y val="-2.8957559326114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6474612473467026E-2"/>
                  <c:y val="-3.579777687799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1.8603099443481458E-2"/>
                  <c:y val="3.2066811300003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2.2892025913742339E-2"/>
                  <c:y val="-3.974076799754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9256795358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3.2461128025219915E-2"/>
                  <c:y val="-1.135943937711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3.6392090059047318E-2"/>
                  <c:y val="-1.7016759593130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3865162244377749E-3"/>
                  <c:y val="-1.81832420483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066581865665797E-2"/>
                  <c:y val="-2.423349346961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1.5565366788620158E-2"/>
                  <c:y val="-3.8466904864823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5.8322577049242296E-3"/>
                  <c:y val="1.3942731217272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1.9767805207125271E-2"/>
                  <c:y val="3.2724774432181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2-4E81-B4FB-3673EA265C72}"/>
                </c:ext>
              </c:extLst>
            </c:dLbl>
            <c:dLbl>
              <c:idx val="30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2-4E81-B4FB-3673EA265C72}"/>
                </c:ext>
              </c:extLst>
            </c:dLbl>
            <c:dLbl>
              <c:idx val="32"/>
              <c:layout>
                <c:manualLayout>
                  <c:x val="-2.477586381142929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2-4E81-B4FB-3673EA265C72}"/>
                </c:ext>
              </c:extLst>
            </c:dLbl>
            <c:dLbl>
              <c:idx val="33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2-4E81-B4FB-3673EA265C72}"/>
                </c:ext>
              </c:extLst>
            </c:dLbl>
            <c:dLbl>
              <c:idx val="34"/>
              <c:layout>
                <c:manualLayout>
                  <c:x val="-2.5413680432803041E-2"/>
                  <c:y val="-2.981279657544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F22-4E81-B4FB-3673EA265C72}"/>
                </c:ext>
              </c:extLst>
            </c:dLbl>
            <c:dLbl>
              <c:idx val="35"/>
              <c:layout>
                <c:manualLayout>
                  <c:x val="-5.8775037690371812E-3"/>
                  <c:y val="-6.321438928436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2-4E81-B4FB-3673EA265C72}"/>
                </c:ext>
              </c:extLst>
            </c:dLbl>
            <c:dLbl>
              <c:idx val="36"/>
              <c:layout>
                <c:manualLayout>
                  <c:x val="-1.3910011783178147E-2"/>
                  <c:y val="3.12727414492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A-40CC-A3F9-DB3F231EFCB5}"/>
                </c:ext>
              </c:extLst>
            </c:dLbl>
            <c:dLbl>
              <c:idx val="37"/>
              <c:layout>
                <c:manualLayout>
                  <c:x val="-2.4389030047578256E-2"/>
                  <c:y val="-2.5385954880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A-40CC-A3F9-DB3F231EFCB5}"/>
                </c:ext>
              </c:extLst>
            </c:dLbl>
            <c:dLbl>
              <c:idx val="38"/>
              <c:layout>
                <c:manualLayout>
                  <c:x val="-1.8058692171501647E-2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A-40CC-A3F9-DB3F231EFCB5}"/>
                </c:ext>
              </c:extLst>
            </c:dLbl>
            <c:dLbl>
              <c:idx val="39"/>
              <c:layout>
                <c:manualLayout>
                  <c:x val="0"/>
                  <c:y val="4.952232697347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AA-40CC-A3F9-DB3F231EF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8'!$B$23:$AO$24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8'!$B$25:$AO$25</c:f>
              <c:numCache>
                <c:formatCode># ##0,0</c:formatCode>
                <c:ptCount val="40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,0">
                  <c:v>104.66057637383682</c:v>
                </c:pt>
                <c:pt idx="30" formatCode="0,0">
                  <c:v>95.30942428771003</c:v>
                </c:pt>
                <c:pt idx="31">
                  <c:v>102.29866266763055</c:v>
                </c:pt>
                <c:pt idx="32">
                  <c:v>116.75028041134044</c:v>
                </c:pt>
                <c:pt idx="33">
                  <c:v>96.373528322817748</c:v>
                </c:pt>
                <c:pt idx="34">
                  <c:v>108.43907965493625</c:v>
                </c:pt>
                <c:pt idx="35">
                  <c:v>107.49454762149138</c:v>
                </c:pt>
                <c:pt idx="36">
                  <c:v>82.382820507434104</c:v>
                </c:pt>
                <c:pt idx="37">
                  <c:v>107.71021346216322</c:v>
                </c:pt>
                <c:pt idx="38">
                  <c:v>111.69471692488227</c:v>
                </c:pt>
                <c:pt idx="39" formatCode="0,0">
                  <c:v>103.13914049085714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4863653988853E-2"/>
                  <c:y val="3.2179321627699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1.9663539055841971E-2"/>
                  <c:y val="2.6424196081220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0659112629385724E-2"/>
                  <c:y val="2.8562576260799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3618664890351588E-2"/>
                  <c:y val="-2.459701468037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1.4941932082214279E-2"/>
                  <c:y val="-3.547563484550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1.6164616873146211E-2"/>
                  <c:y val="-3.606862240850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233762148568218E-2"/>
                  <c:y val="4.1184935516877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1.8829169600987409E-2"/>
                  <c:y val="4.400111347606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6997304615883339E-2"/>
                  <c:y val="3.853530020080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1.8631688549478491E-2"/>
                  <c:y val="-3.484297798764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1.8877378681688255E-2"/>
                  <c:y val="3.68028463403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2.2783515441400656E-2"/>
                  <c:y val="2.7837243722675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1.535146828384922E-2"/>
                  <c:y val="3.195430097230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5.8651712135091242E-3"/>
                  <c:y val="8.08603859685600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9820119267023371E-2"/>
                  <c:y val="-1.011840600565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6049560536591167E-2"/>
                  <c:y val="-2.8108773206537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1910386526314711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1.9982744032044218E-2"/>
                  <c:y val="3.824906571971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1.3879410350089367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2.2494100794136496E-3"/>
                  <c:y val="-1.818050623491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1.6695126617817087E-2"/>
                  <c:y val="-3.48426360109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3.1627399222600543E-2"/>
                  <c:y val="1.831490307012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2-4E81-B4FB-3673EA265C72}"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F22-4E81-B4FB-3673EA265C72}"/>
                </c:ext>
              </c:extLst>
            </c:dLbl>
            <c:dLbl>
              <c:idx val="31"/>
              <c:layout>
                <c:manualLayout>
                  <c:x val="-3.6817643306297422E-2"/>
                  <c:y val="-1.4883509063749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2-4E81-B4FB-3673EA265C72}"/>
                </c:ext>
              </c:extLst>
            </c:dLbl>
            <c:dLbl>
              <c:idx val="32"/>
              <c:layout>
                <c:manualLayout>
                  <c:x val="-2.1872507962906875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2-4E81-B4FB-3673EA265C72}"/>
                </c:ext>
              </c:extLst>
            </c:dLbl>
            <c:dLbl>
              <c:idx val="33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2-4E81-B4FB-3673EA265C72}"/>
                </c:ext>
              </c:extLst>
            </c:dLbl>
            <c:dLbl>
              <c:idx val="34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22-4E81-B4FB-3673EA265C72}"/>
                </c:ext>
              </c:extLst>
            </c:dLbl>
            <c:dLbl>
              <c:idx val="35"/>
              <c:layout>
                <c:manualLayout>
                  <c:x val="-1.7424426032197241E-2"/>
                  <c:y val="2.299758974835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22-4E81-B4FB-3673EA265C72}"/>
                </c:ext>
              </c:extLst>
            </c:dLbl>
            <c:dLbl>
              <c:idx val="36"/>
              <c:layout>
                <c:manualLayout>
                  <c:x val="-2.3014550653729548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AA-40CC-A3F9-DB3F231EFCB5}"/>
                </c:ext>
              </c:extLst>
            </c:dLbl>
            <c:dLbl>
              <c:idx val="37"/>
              <c:layout>
                <c:manualLayout>
                  <c:x val="-1.4197244524803754E-2"/>
                  <c:y val="-3.14933164077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AA-40CC-A3F9-DB3F231EFCB5}"/>
                </c:ext>
              </c:extLst>
            </c:dLbl>
            <c:dLbl>
              <c:idx val="38"/>
              <c:layout>
                <c:manualLayout>
                  <c:x val="-6.0195640571672152E-3"/>
                  <c:y val="1.043439245790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AA-40CC-A3F9-DB3F231EFCB5}"/>
                </c:ext>
              </c:extLst>
            </c:dLbl>
            <c:dLbl>
              <c:idx val="39"/>
              <c:layout>
                <c:manualLayout>
                  <c:x val="0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AA-40CC-A3F9-DB3F231EF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8'!$B$23:$AO$24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'Figura 8'!$B$26:$AO$26</c:f>
              <c:numCache>
                <c:formatCode># ##0,0</c:formatCode>
                <c:ptCount val="40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,0">
                  <c:v>105.14366410240868</c:v>
                </c:pt>
                <c:pt idx="25" formatCode="0,0">
                  <c:v>107.56077192573727</c:v>
                </c:pt>
                <c:pt idx="26" formatCode="0,0">
                  <c:v>125.88605526903886</c:v>
                </c:pt>
                <c:pt idx="27" formatCode="0,0">
                  <c:v>196.84765533007069</c:v>
                </c:pt>
                <c:pt idx="28" formatCode="0,0">
                  <c:v>171.05720800538208</c:v>
                </c:pt>
                <c:pt idx="29" formatCode="0,0">
                  <c:v>142.58661575531545</c:v>
                </c:pt>
                <c:pt idx="30" formatCode="0,0">
                  <c:v>113.15935751484174</c:v>
                </c:pt>
                <c:pt idx="31">
                  <c:v>132.58252323350189</c:v>
                </c:pt>
                <c:pt idx="32">
                  <c:v>132.04043044659673</c:v>
                </c:pt>
                <c:pt idx="33">
                  <c:v>131.05665742213895</c:v>
                </c:pt>
                <c:pt idx="34">
                  <c:v>134.15133450516365</c:v>
                </c:pt>
                <c:pt idx="35">
                  <c:v>132.91523444121219</c:v>
                </c:pt>
                <c:pt idx="36">
                  <c:v>155.54341426011172</c:v>
                </c:pt>
                <c:pt idx="37">
                  <c:v>128.31562960709678</c:v>
                </c:pt>
                <c:pt idx="38">
                  <c:v>118.61414262289576</c:v>
                </c:pt>
                <c:pt idx="39" formatCode="0,0">
                  <c:v>137.10207816997737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996576"/>
        <c:axId val="249993776"/>
      </c:lineChart>
      <c:catAx>
        <c:axId val="2499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993776"/>
        <c:crossesAt val="30"/>
        <c:auto val="1"/>
        <c:lblAlgn val="ctr"/>
        <c:lblOffset val="100"/>
        <c:noMultiLvlLbl val="0"/>
      </c:catAx>
      <c:valAx>
        <c:axId val="249993776"/>
        <c:scaling>
          <c:orientation val="minMax"/>
          <c:max val="230"/>
          <c:min val="30"/>
        </c:scaling>
        <c:delete val="0"/>
        <c:axPos val="l"/>
        <c:numFmt formatCode="#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99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24</xdr:col>
      <xdr:colOff>200024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0.05794</cdr:x>
      <cdr:y>0.00326</cdr:y>
    </cdr:from>
    <cdr:to>
      <cdr:x>0.11287</cdr:x>
      <cdr:y>0.08143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9525"/>
          <a:ext cx="69532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6</xdr:col>
      <xdr:colOff>476249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9525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828674</xdr:colOff>
      <xdr:row>2</xdr:row>
      <xdr:rowOff>19050</xdr:rowOff>
    </xdr:from>
    <xdr:to>
      <xdr:col>7</xdr:col>
      <xdr:colOff>47625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19049</xdr:rowOff>
    </xdr:from>
    <xdr:to>
      <xdr:col>4</xdr:col>
      <xdr:colOff>400051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171450</xdr:rowOff>
    </xdr:from>
    <xdr:to>
      <xdr:col>16</xdr:col>
      <xdr:colOff>161924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0</xdr:rowOff>
    </xdr:from>
    <xdr:to>
      <xdr:col>5</xdr:col>
      <xdr:colOff>761999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400050</xdr:colOff>
      <xdr:row>26</xdr:row>
      <xdr:rowOff>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504825"/>
          <a:ext cx="7391400" cy="3533776"/>
          <a:chOff x="85821" y="-152800"/>
          <a:chExt cx="5382327" cy="261870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85821" y="-131624"/>
          <a:ext cx="2639046" cy="25975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9881" y="-152800"/>
          <a:ext cx="2788267" cy="25904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0"/>
  <sheetViews>
    <sheetView tabSelected="1" workbookViewId="0">
      <selection activeCell="A2" sqref="A2:J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59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69"/>
      <c r="L2" s="69"/>
      <c r="M2" s="69"/>
    </row>
    <row r="3" spans="1:13" x14ac:dyDescent="0.2">
      <c r="A3" s="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">
      <c r="A4" s="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">
      <c r="A7" s="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">
      <c r="A8" s="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">
      <c r="A9" s="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2">
      <c r="A10" s="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2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">
      <c r="A12" s="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">
      <c r="A13" s="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">
      <c r="A14" s="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">
      <c r="A15" s="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">
      <c r="A16" s="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1" x14ac:dyDescent="0.2">
      <c r="A17" s="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21" x14ac:dyDescent="0.2">
      <c r="A18" s="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21" x14ac:dyDescent="0.2">
      <c r="N19" s="6"/>
    </row>
    <row r="20" spans="1:21" x14ac:dyDescent="0.2">
      <c r="A20" s="36" t="s">
        <v>0</v>
      </c>
      <c r="B20" s="56" t="s">
        <v>1</v>
      </c>
      <c r="C20" s="56" t="s">
        <v>2</v>
      </c>
      <c r="D20" s="56" t="s">
        <v>3</v>
      </c>
      <c r="E20" s="56" t="s">
        <v>4</v>
      </c>
      <c r="F20" s="56" t="s">
        <v>5</v>
      </c>
      <c r="G20" s="56" t="s">
        <v>6</v>
      </c>
      <c r="H20" s="56" t="s">
        <v>7</v>
      </c>
      <c r="I20" s="56" t="s">
        <v>8</v>
      </c>
      <c r="J20" s="56" t="s">
        <v>9</v>
      </c>
      <c r="K20" s="56" t="s">
        <v>10</v>
      </c>
      <c r="L20" s="56" t="s">
        <v>11</v>
      </c>
      <c r="M20" s="56" t="s">
        <v>12</v>
      </c>
    </row>
    <row r="21" spans="1:21" x14ac:dyDescent="0.2">
      <c r="A21" s="43">
        <v>2017</v>
      </c>
      <c r="B21" s="51">
        <v>139.5</v>
      </c>
      <c r="C21" s="51">
        <v>176.6</v>
      </c>
      <c r="D21" s="51">
        <v>212.1</v>
      </c>
      <c r="E21" s="51">
        <v>154.19999999999999</v>
      </c>
      <c r="F21" s="51">
        <v>174.7</v>
      </c>
      <c r="G21" s="51">
        <v>171.1</v>
      </c>
      <c r="H21" s="51">
        <v>191.6</v>
      </c>
      <c r="I21" s="51">
        <v>207.9</v>
      </c>
      <c r="J21" s="51">
        <v>223.9</v>
      </c>
      <c r="K21" s="51">
        <v>268.2</v>
      </c>
      <c r="L21" s="51">
        <v>272.10000000000002</v>
      </c>
      <c r="M21" s="52">
        <v>233.1</v>
      </c>
    </row>
    <row r="22" spans="1:21" x14ac:dyDescent="0.2">
      <c r="A22" s="43">
        <v>2018</v>
      </c>
      <c r="B22" s="51">
        <v>220.3</v>
      </c>
      <c r="C22" s="51">
        <v>215.5</v>
      </c>
      <c r="D22" s="51">
        <v>242.1</v>
      </c>
      <c r="E22" s="51">
        <v>199.7</v>
      </c>
      <c r="F22" s="51">
        <v>223</v>
      </c>
      <c r="G22" s="51">
        <v>214.1</v>
      </c>
      <c r="H22" s="51">
        <v>218.8</v>
      </c>
      <c r="I22" s="51">
        <v>218.6</v>
      </c>
      <c r="J22" s="51">
        <v>207.3</v>
      </c>
      <c r="K22" s="51">
        <v>259</v>
      </c>
      <c r="L22" s="51">
        <v>268.89999999999998</v>
      </c>
      <c r="M22" s="52">
        <v>218.8</v>
      </c>
    </row>
    <row r="23" spans="1:21" x14ac:dyDescent="0.2">
      <c r="A23" s="43">
        <v>2019</v>
      </c>
      <c r="B23" s="51">
        <v>234.3</v>
      </c>
      <c r="C23" s="51">
        <v>241.4</v>
      </c>
      <c r="D23" s="51">
        <v>257.2</v>
      </c>
      <c r="E23" s="51">
        <v>215.6</v>
      </c>
      <c r="F23" s="51">
        <v>210.5</v>
      </c>
      <c r="G23" s="51">
        <v>202.2</v>
      </c>
      <c r="H23" s="51">
        <v>220.2</v>
      </c>
      <c r="I23" s="51">
        <v>205.8</v>
      </c>
      <c r="J23" s="51">
        <v>238.8</v>
      </c>
      <c r="K23" s="51">
        <v>268.3</v>
      </c>
      <c r="L23" s="51">
        <v>266.60000000000002</v>
      </c>
      <c r="M23" s="52">
        <v>218.3</v>
      </c>
    </row>
    <row r="24" spans="1:21" x14ac:dyDescent="0.2">
      <c r="A24" s="43">
        <v>2020</v>
      </c>
      <c r="B24" s="51">
        <v>219.5</v>
      </c>
      <c r="C24" s="51">
        <v>245.3</v>
      </c>
      <c r="D24" s="51">
        <v>210.2</v>
      </c>
      <c r="E24" s="51">
        <v>149.80000000000001</v>
      </c>
      <c r="F24" s="51">
        <v>155.69999999999999</v>
      </c>
      <c r="G24" s="51">
        <v>189.6</v>
      </c>
      <c r="H24" s="51">
        <v>191.1</v>
      </c>
      <c r="I24" s="51">
        <v>163.9</v>
      </c>
      <c r="J24" s="51">
        <v>212.3</v>
      </c>
      <c r="K24" s="51">
        <v>249.4</v>
      </c>
      <c r="L24" s="51">
        <v>262</v>
      </c>
      <c r="M24" s="52">
        <v>218.3</v>
      </c>
    </row>
    <row r="25" spans="1:21" x14ac:dyDescent="0.2">
      <c r="A25" s="43">
        <v>2021</v>
      </c>
      <c r="B25" s="51">
        <v>198.4</v>
      </c>
      <c r="C25" s="51">
        <v>227</v>
      </c>
      <c r="D25" s="51">
        <v>259.3</v>
      </c>
      <c r="E25" s="51">
        <v>218.2</v>
      </c>
      <c r="F25" s="51">
        <v>201.7</v>
      </c>
      <c r="G25" s="51">
        <v>226.8</v>
      </c>
      <c r="H25" s="51">
        <v>240.7</v>
      </c>
      <c r="I25" s="51">
        <v>236.2</v>
      </c>
      <c r="J25" s="51">
        <v>294.89999999999998</v>
      </c>
      <c r="K25" s="51">
        <v>352.2</v>
      </c>
      <c r="L25" s="51">
        <v>363.9</v>
      </c>
      <c r="M25" s="52">
        <v>325</v>
      </c>
    </row>
    <row r="26" spans="1:21" x14ac:dyDescent="0.2">
      <c r="A26" s="44">
        <v>2022</v>
      </c>
      <c r="B26" s="53">
        <v>330.3</v>
      </c>
      <c r="C26" s="53">
        <v>336.6</v>
      </c>
      <c r="D26" s="53">
        <v>395.8</v>
      </c>
      <c r="E26" s="53">
        <v>396.3</v>
      </c>
      <c r="F26" s="53"/>
      <c r="G26" s="53"/>
      <c r="H26" s="53"/>
      <c r="I26" s="53"/>
      <c r="J26" s="53"/>
      <c r="K26" s="53"/>
      <c r="L26" s="53"/>
      <c r="M26" s="54"/>
    </row>
    <row r="30" spans="1:21" ht="15.75" x14ac:dyDescent="0.25">
      <c r="B30" s="98"/>
      <c r="C30" s="99"/>
      <c r="D30" s="98"/>
      <c r="E30" s="99"/>
      <c r="F30" s="98"/>
      <c r="G30" s="99"/>
      <c r="H30" s="98"/>
      <c r="I30" s="101"/>
      <c r="J30" s="102"/>
      <c r="K30" s="99"/>
      <c r="L30" s="89"/>
      <c r="M30" s="99"/>
      <c r="N30" s="89"/>
      <c r="O30" s="101"/>
      <c r="P30" s="89"/>
      <c r="Q30" s="99"/>
      <c r="R30" s="102"/>
      <c r="S30" s="99"/>
      <c r="T30" s="96"/>
      <c r="U30" s="97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D28" sqref="D28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x14ac:dyDescent="0.2">
      <c r="A2" s="159" t="s">
        <v>107</v>
      </c>
      <c r="B2" s="159"/>
      <c r="C2" s="159"/>
      <c r="D2" s="159"/>
      <c r="E2" s="159"/>
      <c r="F2" s="7"/>
      <c r="G2" s="7"/>
    </row>
    <row r="3" spans="1:13" x14ac:dyDescent="0.2">
      <c r="A3" s="65"/>
      <c r="B3" s="65"/>
      <c r="C3" s="65"/>
      <c r="D3" s="65"/>
      <c r="E3" s="65"/>
      <c r="F3" s="65"/>
      <c r="G3" s="65"/>
      <c r="H3" s="64"/>
      <c r="I3" s="64"/>
      <c r="J3" s="64"/>
      <c r="K3" s="64"/>
      <c r="L3" s="64"/>
      <c r="M3" s="6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2"/>
      <c r="B22" s="13" t="s">
        <v>102</v>
      </c>
      <c r="C22" s="13" t="s">
        <v>101</v>
      </c>
      <c r="D22" s="13" t="s">
        <v>100</v>
      </c>
      <c r="E22" s="14" t="s">
        <v>99</v>
      </c>
      <c r="F22" s="14" t="s">
        <v>98</v>
      </c>
      <c r="G22" s="14" t="s">
        <v>97</v>
      </c>
    </row>
    <row r="23" spans="1:7" ht="15" customHeight="1" x14ac:dyDescent="0.2">
      <c r="A23" s="24" t="s">
        <v>51</v>
      </c>
      <c r="B23" s="138">
        <v>47</v>
      </c>
      <c r="C23" s="139">
        <v>49.1</v>
      </c>
      <c r="D23" s="139">
        <v>47.7</v>
      </c>
      <c r="E23" s="139">
        <v>47.1</v>
      </c>
      <c r="F23" s="109">
        <v>47.6</v>
      </c>
      <c r="G23" s="140">
        <v>44.2</v>
      </c>
    </row>
    <row r="24" spans="1:7" ht="15" customHeight="1" x14ac:dyDescent="0.2">
      <c r="A24" s="25" t="s">
        <v>52</v>
      </c>
      <c r="B24" s="151">
        <v>26.2</v>
      </c>
      <c r="C24" s="141">
        <v>23.9</v>
      </c>
      <c r="D24" s="141">
        <v>26.5</v>
      </c>
      <c r="E24" s="141">
        <v>25</v>
      </c>
      <c r="F24" s="112">
        <v>23.2</v>
      </c>
      <c r="G24" s="142">
        <v>29.8</v>
      </c>
    </row>
    <row r="25" spans="1:7" ht="15.75" customHeight="1" x14ac:dyDescent="0.2">
      <c r="A25" s="26" t="s">
        <v>53</v>
      </c>
      <c r="B25" s="143">
        <v>26.8</v>
      </c>
      <c r="C25" s="144">
        <v>27</v>
      </c>
      <c r="D25" s="144">
        <v>25.8</v>
      </c>
      <c r="E25" s="144">
        <v>27.9</v>
      </c>
      <c r="F25" s="114">
        <v>29.2</v>
      </c>
      <c r="G25" s="145">
        <v>26</v>
      </c>
    </row>
    <row r="26" spans="1:7" x14ac:dyDescent="0.2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4"/>
  <sheetViews>
    <sheetView workbookViewId="0">
      <selection activeCell="K38" sqref="K38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0" x14ac:dyDescent="0.2">
      <c r="A2" s="163" t="s">
        <v>108</v>
      </c>
      <c r="B2" s="163"/>
      <c r="C2" s="163"/>
      <c r="D2" s="163"/>
      <c r="E2" s="163"/>
      <c r="F2" s="163"/>
      <c r="G2" s="68"/>
      <c r="H2" s="64"/>
      <c r="I2" s="64"/>
      <c r="J2" s="64"/>
    </row>
    <row r="17" spans="1:7" ht="15.75" customHeight="1" x14ac:dyDescent="0.2"/>
    <row r="24" spans="1:7" ht="26.25" customHeight="1" x14ac:dyDescent="0.2">
      <c r="A24" s="107"/>
      <c r="B24" s="14" t="s">
        <v>102</v>
      </c>
      <c r="C24" s="14" t="s">
        <v>101</v>
      </c>
      <c r="D24" s="14" t="s">
        <v>100</v>
      </c>
      <c r="E24" s="14" t="s">
        <v>99</v>
      </c>
      <c r="F24" s="14" t="s">
        <v>98</v>
      </c>
      <c r="G24" s="14" t="s">
        <v>97</v>
      </c>
    </row>
    <row r="25" spans="1:7" x14ac:dyDescent="0.2">
      <c r="A25" s="152" t="s">
        <v>63</v>
      </c>
      <c r="B25" s="109">
        <v>14.2</v>
      </c>
      <c r="C25" s="109">
        <v>13.6</v>
      </c>
      <c r="D25" s="109">
        <v>14.7</v>
      </c>
      <c r="E25" s="109">
        <v>13.4</v>
      </c>
      <c r="F25" s="109">
        <v>12.2</v>
      </c>
      <c r="G25" s="110">
        <v>19.3</v>
      </c>
    </row>
    <row r="26" spans="1:7" x14ac:dyDescent="0.2">
      <c r="A26" s="153" t="s">
        <v>36</v>
      </c>
      <c r="B26" s="141">
        <v>13.5</v>
      </c>
      <c r="C26" s="112">
        <v>13.4</v>
      </c>
      <c r="D26" s="112">
        <v>13.6</v>
      </c>
      <c r="E26" s="112">
        <v>12.4</v>
      </c>
      <c r="F26" s="112">
        <v>12.3</v>
      </c>
      <c r="G26" s="113">
        <v>13.7</v>
      </c>
    </row>
    <row r="27" spans="1:7" x14ac:dyDescent="0.2">
      <c r="A27" s="153" t="s">
        <v>54</v>
      </c>
      <c r="B27" s="141">
        <v>9.5</v>
      </c>
      <c r="C27" s="112">
        <v>10.6</v>
      </c>
      <c r="D27" s="112">
        <v>9.6999999999999993</v>
      </c>
      <c r="E27" s="112">
        <v>10.199999999999999</v>
      </c>
      <c r="F27" s="112">
        <v>11.2</v>
      </c>
      <c r="G27" s="113">
        <v>8.9</v>
      </c>
    </row>
    <row r="28" spans="1:7" x14ac:dyDescent="0.2">
      <c r="A28" s="153" t="s">
        <v>41</v>
      </c>
      <c r="B28" s="112">
        <v>9.1999999999999993</v>
      </c>
      <c r="C28" s="112">
        <v>8.6999999999999993</v>
      </c>
      <c r="D28" s="112">
        <v>9.3000000000000007</v>
      </c>
      <c r="E28" s="112">
        <v>9</v>
      </c>
      <c r="F28" s="112">
        <v>8.6999999999999993</v>
      </c>
      <c r="G28" s="113">
        <v>8.1999999999999993</v>
      </c>
    </row>
    <row r="29" spans="1:7" x14ac:dyDescent="0.2">
      <c r="A29" s="153" t="s">
        <v>38</v>
      </c>
      <c r="B29" s="112">
        <v>6.9</v>
      </c>
      <c r="C29" s="112">
        <v>6.1</v>
      </c>
      <c r="D29" s="112">
        <v>6.4</v>
      </c>
      <c r="E29" s="112">
        <v>6.8</v>
      </c>
      <c r="F29" s="112">
        <v>7.4</v>
      </c>
      <c r="G29" s="113">
        <v>6.8</v>
      </c>
    </row>
    <row r="30" spans="1:7" x14ac:dyDescent="0.2">
      <c r="A30" s="153" t="s">
        <v>37</v>
      </c>
      <c r="B30" s="112">
        <v>8</v>
      </c>
      <c r="C30" s="112">
        <v>8.6999999999999993</v>
      </c>
      <c r="D30" s="112">
        <v>8.3000000000000007</v>
      </c>
      <c r="E30" s="112">
        <v>8.4</v>
      </c>
      <c r="F30" s="112">
        <v>8.5</v>
      </c>
      <c r="G30" s="113">
        <v>6.8</v>
      </c>
    </row>
    <row r="31" spans="1:7" x14ac:dyDescent="0.2">
      <c r="A31" s="153" t="s">
        <v>39</v>
      </c>
      <c r="B31" s="112">
        <v>6.6</v>
      </c>
      <c r="C31" s="112">
        <v>6.8</v>
      </c>
      <c r="D31" s="112">
        <v>6.8</v>
      </c>
      <c r="E31" s="112">
        <v>6</v>
      </c>
      <c r="F31" s="112">
        <v>6.6</v>
      </c>
      <c r="G31" s="113">
        <v>5.3</v>
      </c>
    </row>
    <row r="32" spans="1:7" x14ac:dyDescent="0.2">
      <c r="A32" s="153" t="s">
        <v>40</v>
      </c>
      <c r="B32" s="112">
        <v>3</v>
      </c>
      <c r="C32" s="112">
        <v>3.5</v>
      </c>
      <c r="D32" s="112">
        <v>3.3</v>
      </c>
      <c r="E32" s="112">
        <v>3.9</v>
      </c>
      <c r="F32" s="112">
        <v>3.9</v>
      </c>
      <c r="G32" s="113">
        <v>3.3</v>
      </c>
    </row>
    <row r="33" spans="1:7" x14ac:dyDescent="0.2">
      <c r="A33" s="153" t="s">
        <v>65</v>
      </c>
      <c r="B33" s="112">
        <v>3</v>
      </c>
      <c r="C33" s="112">
        <v>3.2</v>
      </c>
      <c r="D33" s="112">
        <v>2.9</v>
      </c>
      <c r="E33" s="112">
        <v>3.2</v>
      </c>
      <c r="F33" s="112">
        <v>3</v>
      </c>
      <c r="G33" s="113">
        <v>2.7</v>
      </c>
    </row>
    <row r="34" spans="1:7" x14ac:dyDescent="0.2">
      <c r="A34" s="153" t="s">
        <v>43</v>
      </c>
      <c r="B34" s="112">
        <v>2.1</v>
      </c>
      <c r="C34" s="112">
        <v>2.2999999999999998</v>
      </c>
      <c r="D34" s="112">
        <v>2</v>
      </c>
      <c r="E34" s="112">
        <v>2.2999999999999998</v>
      </c>
      <c r="F34" s="112">
        <v>2.1</v>
      </c>
      <c r="G34" s="113">
        <v>2.2999999999999998</v>
      </c>
    </row>
    <row r="35" spans="1:7" x14ac:dyDescent="0.2">
      <c r="A35" s="153" t="s">
        <v>67</v>
      </c>
      <c r="B35" s="112">
        <v>2</v>
      </c>
      <c r="C35" s="112">
        <v>1.4</v>
      </c>
      <c r="D35" s="112">
        <v>1.3</v>
      </c>
      <c r="E35" s="112">
        <v>1.4</v>
      </c>
      <c r="F35" s="112">
        <v>1.5</v>
      </c>
      <c r="G35" s="113">
        <v>1.9</v>
      </c>
    </row>
    <row r="36" spans="1:7" ht="13.5" customHeight="1" x14ac:dyDescent="0.2">
      <c r="A36" s="153" t="s">
        <v>83</v>
      </c>
      <c r="B36" s="112">
        <v>0.7</v>
      </c>
      <c r="C36" s="112">
        <v>0.6</v>
      </c>
      <c r="D36" s="112">
        <v>0.6</v>
      </c>
      <c r="E36" s="112">
        <v>0.7</v>
      </c>
      <c r="F36" s="112">
        <v>0.7</v>
      </c>
      <c r="G36" s="113">
        <v>1.8</v>
      </c>
    </row>
    <row r="37" spans="1:7" ht="12" customHeight="1" x14ac:dyDescent="0.2">
      <c r="A37" s="153" t="s">
        <v>66</v>
      </c>
      <c r="B37" s="112">
        <v>1.4</v>
      </c>
      <c r="C37" s="112">
        <v>1.5</v>
      </c>
      <c r="D37" s="112">
        <v>1.8</v>
      </c>
      <c r="E37" s="112">
        <v>1.6</v>
      </c>
      <c r="F37" s="112">
        <v>1.7</v>
      </c>
      <c r="G37" s="113">
        <v>1.4</v>
      </c>
    </row>
    <row r="38" spans="1:7" x14ac:dyDescent="0.2">
      <c r="A38" s="153" t="s">
        <v>44</v>
      </c>
      <c r="B38" s="112">
        <v>1.4</v>
      </c>
      <c r="C38" s="112">
        <v>1.5</v>
      </c>
      <c r="D38" s="112">
        <v>1.5</v>
      </c>
      <c r="E38" s="112">
        <v>1.6</v>
      </c>
      <c r="F38" s="112">
        <v>1.5</v>
      </c>
      <c r="G38" s="113">
        <v>1.4</v>
      </c>
    </row>
    <row r="39" spans="1:7" x14ac:dyDescent="0.2">
      <c r="A39" s="153" t="s">
        <v>42</v>
      </c>
      <c r="B39" s="112">
        <v>2.6</v>
      </c>
      <c r="C39" s="112">
        <v>1.5</v>
      </c>
      <c r="D39" s="112">
        <v>2.1</v>
      </c>
      <c r="E39" s="112">
        <v>1.9</v>
      </c>
      <c r="F39" s="112">
        <v>1.8</v>
      </c>
      <c r="G39" s="113">
        <v>1.4</v>
      </c>
    </row>
    <row r="40" spans="1:7" x14ac:dyDescent="0.2">
      <c r="A40" s="153" t="s">
        <v>45</v>
      </c>
      <c r="B40" s="112">
        <v>1.3</v>
      </c>
      <c r="C40" s="112">
        <v>1.1000000000000001</v>
      </c>
      <c r="D40" s="112">
        <v>0.8</v>
      </c>
      <c r="E40" s="112">
        <v>1.1000000000000001</v>
      </c>
      <c r="F40" s="112">
        <v>1.1000000000000001</v>
      </c>
      <c r="G40" s="113">
        <v>1.3</v>
      </c>
    </row>
    <row r="41" spans="1:7" x14ac:dyDescent="0.2">
      <c r="A41" s="5" t="s">
        <v>111</v>
      </c>
      <c r="B41" s="112">
        <v>1</v>
      </c>
      <c r="C41" s="112">
        <v>1.2</v>
      </c>
      <c r="D41" s="112">
        <v>1</v>
      </c>
      <c r="E41" s="112">
        <v>1.1000000000000001</v>
      </c>
      <c r="F41" s="112">
        <v>1.1000000000000001</v>
      </c>
      <c r="G41" s="113">
        <v>1</v>
      </c>
    </row>
    <row r="42" spans="1:7" x14ac:dyDescent="0.2">
      <c r="A42" s="153" t="s">
        <v>55</v>
      </c>
      <c r="B42" s="112">
        <v>1.5</v>
      </c>
      <c r="C42" s="112">
        <v>1.9</v>
      </c>
      <c r="D42" s="112">
        <v>1.6</v>
      </c>
      <c r="E42" s="112">
        <v>1.2</v>
      </c>
      <c r="F42" s="112">
        <v>1.5</v>
      </c>
      <c r="G42" s="113">
        <v>1</v>
      </c>
    </row>
    <row r="43" spans="1:7" x14ac:dyDescent="0.2">
      <c r="A43" s="153" t="s">
        <v>46</v>
      </c>
      <c r="B43" s="112">
        <v>1.3</v>
      </c>
      <c r="C43" s="112">
        <v>1.1000000000000001</v>
      </c>
      <c r="D43" s="112">
        <v>1</v>
      </c>
      <c r="E43" s="112">
        <v>1.1000000000000001</v>
      </c>
      <c r="F43" s="112">
        <v>1</v>
      </c>
      <c r="G43" s="113">
        <v>0.8</v>
      </c>
    </row>
    <row r="44" spans="1:7" x14ac:dyDescent="0.2">
      <c r="A44" s="154" t="s">
        <v>68</v>
      </c>
      <c r="B44" s="114">
        <v>0.5</v>
      </c>
      <c r="C44" s="114">
        <v>0.6</v>
      </c>
      <c r="D44" s="114">
        <v>0.5</v>
      </c>
      <c r="E44" s="114">
        <v>0.7</v>
      </c>
      <c r="F44" s="114">
        <v>0.6</v>
      </c>
      <c r="G44" s="115">
        <v>0.7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48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2" x14ac:dyDescent="0.2">
      <c r="A2" s="174" t="s">
        <v>94</v>
      </c>
      <c r="B2" s="174"/>
      <c r="C2" s="174"/>
      <c r="D2" s="174"/>
      <c r="E2" s="174"/>
      <c r="F2" s="174"/>
      <c r="G2" s="174"/>
    </row>
    <row r="3" spans="1:12" x14ac:dyDescent="0.2">
      <c r="A3" s="65"/>
      <c r="B3" s="65"/>
      <c r="C3" s="65"/>
      <c r="D3" s="65"/>
      <c r="E3" s="65"/>
      <c r="F3" s="65"/>
      <c r="G3" s="64"/>
      <c r="H3" s="64"/>
      <c r="I3" s="64"/>
      <c r="J3" s="64"/>
      <c r="K3" s="64"/>
      <c r="L3" s="64"/>
    </row>
    <row r="4" spans="1:12" x14ac:dyDescent="0.2">
      <c r="A4" s="4"/>
      <c r="B4" s="4"/>
      <c r="C4" s="4"/>
      <c r="D4" s="4"/>
      <c r="E4" s="4"/>
      <c r="F4" s="4"/>
    </row>
    <row r="5" spans="1:12" x14ac:dyDescent="0.2">
      <c r="A5" s="4"/>
      <c r="B5" s="4"/>
      <c r="C5" s="4"/>
      <c r="D5" s="4"/>
      <c r="E5" s="4"/>
      <c r="F5" s="4"/>
    </row>
    <row r="6" spans="1:12" x14ac:dyDescent="0.2">
      <c r="A6" s="4"/>
      <c r="B6" s="4"/>
      <c r="C6" s="4"/>
      <c r="D6" s="4"/>
      <c r="E6" s="4"/>
      <c r="F6" s="4"/>
    </row>
    <row r="7" spans="1:12" x14ac:dyDescent="0.2">
      <c r="A7" s="4"/>
      <c r="B7" s="4"/>
      <c r="C7" s="4"/>
      <c r="D7" s="4"/>
      <c r="E7" s="4"/>
      <c r="F7" s="4"/>
    </row>
    <row r="8" spans="1:12" x14ac:dyDescent="0.2">
      <c r="A8" s="4"/>
      <c r="B8" s="4"/>
      <c r="C8" s="4"/>
      <c r="D8" s="4"/>
      <c r="E8" s="4"/>
      <c r="F8" s="4"/>
    </row>
    <row r="9" spans="1:12" x14ac:dyDescent="0.2">
      <c r="A9" s="4"/>
      <c r="B9" s="4"/>
      <c r="C9" s="4"/>
      <c r="D9" s="4"/>
      <c r="E9" s="4"/>
      <c r="F9" s="4"/>
    </row>
    <row r="10" spans="1:12" x14ac:dyDescent="0.2">
      <c r="A10" s="4"/>
      <c r="B10" s="4"/>
      <c r="C10" s="4"/>
      <c r="D10" s="4"/>
      <c r="E10" s="4"/>
      <c r="F10" s="4"/>
    </row>
    <row r="11" spans="1:12" x14ac:dyDescent="0.2">
      <c r="A11" s="4"/>
      <c r="B11" s="4"/>
      <c r="C11" s="4"/>
      <c r="D11" s="4"/>
      <c r="E11" s="4"/>
      <c r="F11" s="4"/>
    </row>
    <row r="12" spans="1:12" x14ac:dyDescent="0.2">
      <c r="A12" s="4"/>
      <c r="B12" s="4"/>
      <c r="C12" s="4"/>
      <c r="D12" s="4"/>
      <c r="E12" s="4"/>
      <c r="F12" s="4"/>
    </row>
    <row r="13" spans="1:12" x14ac:dyDescent="0.2">
      <c r="A13" s="4"/>
      <c r="B13" s="4"/>
      <c r="C13" s="4"/>
      <c r="D13" s="4"/>
      <c r="E13" s="4"/>
      <c r="F13" s="4"/>
    </row>
    <row r="14" spans="1:12" x14ac:dyDescent="0.2">
      <c r="A14" s="4"/>
      <c r="B14" s="4"/>
      <c r="C14" s="4"/>
      <c r="D14" s="4"/>
      <c r="E14" s="4"/>
      <c r="F14" s="4"/>
    </row>
    <row r="15" spans="1:12" x14ac:dyDescent="0.2">
      <c r="A15" s="4"/>
      <c r="B15" s="4"/>
      <c r="C15" s="4"/>
      <c r="D15" s="4"/>
      <c r="E15" s="4"/>
      <c r="F15" s="4"/>
    </row>
    <row r="16" spans="1:12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x14ac:dyDescent="0.2">
      <c r="A24" s="58" t="s">
        <v>98</v>
      </c>
      <c r="B24" s="41" t="s">
        <v>47</v>
      </c>
    </row>
    <row r="25" spans="1:6" ht="13.5" customHeight="1" x14ac:dyDescent="0.2">
      <c r="A25" s="129" t="s">
        <v>85</v>
      </c>
      <c r="B25" s="155">
        <v>4.5999999999999996</v>
      </c>
    </row>
    <row r="26" spans="1:6" x14ac:dyDescent="0.2">
      <c r="A26" s="129" t="s">
        <v>90</v>
      </c>
      <c r="B26" s="131">
        <v>7</v>
      </c>
    </row>
    <row r="27" spans="1:6" x14ac:dyDescent="0.2">
      <c r="A27" s="129" t="s">
        <v>76</v>
      </c>
      <c r="B27" s="131">
        <v>8.1999999999999993</v>
      </c>
    </row>
    <row r="28" spans="1:6" x14ac:dyDescent="0.2">
      <c r="A28" s="129" t="s">
        <v>87</v>
      </c>
      <c r="B28" s="131">
        <v>6.4</v>
      </c>
    </row>
    <row r="29" spans="1:6" x14ac:dyDescent="0.2">
      <c r="A29" s="129" t="s">
        <v>75</v>
      </c>
      <c r="B29" s="131">
        <v>4.8</v>
      </c>
    </row>
    <row r="30" spans="1:6" x14ac:dyDescent="0.2">
      <c r="A30" s="129" t="s">
        <v>91</v>
      </c>
      <c r="B30" s="131">
        <v>4.5999999999999996</v>
      </c>
    </row>
    <row r="31" spans="1:6" x14ac:dyDescent="0.2">
      <c r="A31" s="129" t="s">
        <v>86</v>
      </c>
      <c r="B31" s="131">
        <v>2.7</v>
      </c>
    </row>
    <row r="32" spans="1:6" x14ac:dyDescent="0.2">
      <c r="A32" s="129" t="s">
        <v>72</v>
      </c>
      <c r="B32" s="131">
        <v>3.4</v>
      </c>
    </row>
    <row r="33" spans="1:3" x14ac:dyDescent="0.2">
      <c r="A33" s="129" t="s">
        <v>92</v>
      </c>
      <c r="B33" s="131">
        <v>3.6</v>
      </c>
    </row>
    <row r="34" spans="1:3" x14ac:dyDescent="0.2">
      <c r="A34" s="129" t="s">
        <v>93</v>
      </c>
      <c r="B34" s="131">
        <v>1.5</v>
      </c>
    </row>
    <row r="35" spans="1:3" x14ac:dyDescent="0.2">
      <c r="A35" s="130" t="s">
        <v>79</v>
      </c>
      <c r="B35" s="156">
        <v>53.2</v>
      </c>
    </row>
    <row r="36" spans="1:3" x14ac:dyDescent="0.2">
      <c r="A36" s="128"/>
      <c r="B36" s="84"/>
      <c r="C36" s="6"/>
    </row>
    <row r="37" spans="1:3" ht="11.25" customHeight="1" x14ac:dyDescent="0.2">
      <c r="A37" s="58" t="s">
        <v>97</v>
      </c>
      <c r="B37" s="133" t="s">
        <v>47</v>
      </c>
    </row>
    <row r="38" spans="1:3" x14ac:dyDescent="0.2">
      <c r="A38" s="129" t="s">
        <v>85</v>
      </c>
      <c r="B38" s="155">
        <v>13.3</v>
      </c>
    </row>
    <row r="39" spans="1:3" x14ac:dyDescent="0.2">
      <c r="A39" s="129" t="s">
        <v>90</v>
      </c>
      <c r="B39" s="131">
        <v>11.4</v>
      </c>
    </row>
    <row r="40" spans="1:3" x14ac:dyDescent="0.2">
      <c r="A40" s="129" t="s">
        <v>76</v>
      </c>
      <c r="B40" s="131">
        <v>6</v>
      </c>
    </row>
    <row r="41" spans="1:3" x14ac:dyDescent="0.2">
      <c r="A41" s="129" t="s">
        <v>87</v>
      </c>
      <c r="B41" s="131">
        <v>5.2</v>
      </c>
    </row>
    <row r="42" spans="1:3" x14ac:dyDescent="0.2">
      <c r="A42" s="129" t="s">
        <v>75</v>
      </c>
      <c r="B42" s="131">
        <v>3.8</v>
      </c>
    </row>
    <row r="43" spans="1:3" x14ac:dyDescent="0.2">
      <c r="A43" s="129" t="s">
        <v>91</v>
      </c>
      <c r="B43" s="131">
        <v>3.8</v>
      </c>
    </row>
    <row r="44" spans="1:3" x14ac:dyDescent="0.2">
      <c r="A44" s="129" t="s">
        <v>86</v>
      </c>
      <c r="B44" s="131">
        <v>3.5</v>
      </c>
    </row>
    <row r="45" spans="1:3" x14ac:dyDescent="0.2">
      <c r="A45" s="129" t="s">
        <v>72</v>
      </c>
      <c r="B45" s="131">
        <v>2.7</v>
      </c>
    </row>
    <row r="46" spans="1:3" x14ac:dyDescent="0.2">
      <c r="A46" s="129" t="s">
        <v>92</v>
      </c>
      <c r="B46" s="131">
        <v>2.6</v>
      </c>
    </row>
    <row r="47" spans="1:3" x14ac:dyDescent="0.2">
      <c r="A47" s="129" t="s">
        <v>93</v>
      </c>
      <c r="B47" s="131">
        <v>2.4</v>
      </c>
    </row>
    <row r="48" spans="1:3" x14ac:dyDescent="0.2">
      <c r="A48" s="130" t="s">
        <v>79</v>
      </c>
      <c r="B48" s="156">
        <v>45.3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J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x14ac:dyDescent="0.2">
      <c r="A2" s="163" t="s">
        <v>84</v>
      </c>
      <c r="B2" s="163"/>
      <c r="C2" s="163"/>
      <c r="D2" s="163"/>
      <c r="E2" s="163"/>
      <c r="F2" s="175"/>
      <c r="G2" s="175"/>
      <c r="H2" s="175"/>
      <c r="I2" s="175"/>
      <c r="J2" s="175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9" t="s">
        <v>0</v>
      </c>
      <c r="B22" s="56" t="s">
        <v>1</v>
      </c>
      <c r="C22" s="56" t="s">
        <v>2</v>
      </c>
      <c r="D22" s="56" t="s">
        <v>3</v>
      </c>
      <c r="E22" s="56" t="s">
        <v>4</v>
      </c>
      <c r="F22" s="56" t="s">
        <v>5</v>
      </c>
      <c r="G22" s="56" t="s">
        <v>6</v>
      </c>
      <c r="H22" s="56" t="s">
        <v>7</v>
      </c>
      <c r="I22" s="56" t="s">
        <v>8</v>
      </c>
      <c r="J22" s="56" t="s">
        <v>9</v>
      </c>
      <c r="K22" s="56" t="s">
        <v>10</v>
      </c>
      <c r="L22" s="56" t="s">
        <v>11</v>
      </c>
      <c r="M22" s="107" t="s">
        <v>12</v>
      </c>
    </row>
    <row r="23" spans="1:13" x14ac:dyDescent="0.2">
      <c r="A23" s="43">
        <v>2017</v>
      </c>
      <c r="B23" s="51">
        <v>-127.3</v>
      </c>
      <c r="C23" s="51">
        <v>-156.1</v>
      </c>
      <c r="D23" s="51">
        <v>-219.1</v>
      </c>
      <c r="E23" s="51">
        <v>-207.3</v>
      </c>
      <c r="F23" s="51">
        <v>-225.7</v>
      </c>
      <c r="G23" s="51">
        <v>-217.7</v>
      </c>
      <c r="H23" s="51">
        <v>-205.3</v>
      </c>
      <c r="I23" s="51">
        <v>-221.8</v>
      </c>
      <c r="J23" s="51">
        <v>-206.9</v>
      </c>
      <c r="K23" s="51">
        <v>-197.7</v>
      </c>
      <c r="L23" s="51">
        <v>-183.2</v>
      </c>
      <c r="M23" s="52">
        <v>-238.3</v>
      </c>
    </row>
    <row r="24" spans="1:13" x14ac:dyDescent="0.2">
      <c r="A24" s="43">
        <v>2018</v>
      </c>
      <c r="B24" s="51">
        <v>-154</v>
      </c>
      <c r="C24" s="51">
        <v>-212.1</v>
      </c>
      <c r="D24" s="51">
        <v>-282</v>
      </c>
      <c r="E24" s="51">
        <v>-244.9</v>
      </c>
      <c r="F24" s="51">
        <v>-282.60000000000002</v>
      </c>
      <c r="G24" s="51">
        <v>-244.6</v>
      </c>
      <c r="H24" s="51">
        <v>-269.2</v>
      </c>
      <c r="I24" s="51">
        <v>-262.10000000000002</v>
      </c>
      <c r="J24" s="51">
        <v>-266.7</v>
      </c>
      <c r="K24" s="51">
        <v>-281.60000000000002</v>
      </c>
      <c r="L24" s="51">
        <v>-253.70000000000005</v>
      </c>
      <c r="M24" s="52">
        <v>-300.49999999999994</v>
      </c>
    </row>
    <row r="25" spans="1:13" x14ac:dyDescent="0.2">
      <c r="A25" s="43">
        <v>2019</v>
      </c>
      <c r="B25" s="51">
        <v>-138.30000000000001</v>
      </c>
      <c r="C25" s="51">
        <v>-217.9</v>
      </c>
      <c r="D25" s="51">
        <v>-276.60000000000002</v>
      </c>
      <c r="E25" s="51">
        <v>-300</v>
      </c>
      <c r="F25" s="51">
        <v>-271.10000000000002</v>
      </c>
      <c r="G25" s="51">
        <v>-243.2</v>
      </c>
      <c r="H25" s="51">
        <v>-278.89999999999998</v>
      </c>
      <c r="I25" s="51">
        <v>-258.5</v>
      </c>
      <c r="J25" s="51">
        <v>-262.89999999999998</v>
      </c>
      <c r="K25" s="51">
        <v>-257</v>
      </c>
      <c r="L25" s="51">
        <v>-237.5</v>
      </c>
      <c r="M25" s="52">
        <v>-321.39999999999998</v>
      </c>
    </row>
    <row r="26" spans="1:13" x14ac:dyDescent="0.2">
      <c r="A26" s="43">
        <v>2020</v>
      </c>
      <c r="B26" s="51">
        <v>-160.30000000000001</v>
      </c>
      <c r="C26" s="51">
        <v>-239.5</v>
      </c>
      <c r="D26" s="51">
        <v>-290.3</v>
      </c>
      <c r="E26" s="51">
        <v>-135.80000000000001</v>
      </c>
      <c r="F26" s="51">
        <v>-173.7</v>
      </c>
      <c r="G26" s="51">
        <v>-223.9</v>
      </c>
      <c r="H26" s="51">
        <v>-305.5</v>
      </c>
      <c r="I26" s="51">
        <v>-269.7</v>
      </c>
      <c r="J26" s="51">
        <v>-296</v>
      </c>
      <c r="K26" s="51">
        <v>-244.2</v>
      </c>
      <c r="L26" s="51">
        <v>-260.89999999999998</v>
      </c>
      <c r="M26" s="52">
        <v>-349</v>
      </c>
    </row>
    <row r="27" spans="1:13" x14ac:dyDescent="0.2">
      <c r="A27" s="43">
        <v>2021</v>
      </c>
      <c r="B27" s="51">
        <v>-201</v>
      </c>
      <c r="C27" s="51">
        <v>-294.39999999999998</v>
      </c>
      <c r="D27" s="51">
        <v>-370.8</v>
      </c>
      <c r="E27" s="51">
        <v>-344</v>
      </c>
      <c r="F27" s="51">
        <v>-361.7</v>
      </c>
      <c r="G27" s="51">
        <v>-362.9</v>
      </c>
      <c r="H27" s="51">
        <v>-321.3</v>
      </c>
      <c r="I27" s="51">
        <v>-338.7</v>
      </c>
      <c r="J27" s="51">
        <v>-376.3</v>
      </c>
      <c r="K27" s="51">
        <v>-294.7</v>
      </c>
      <c r="L27" s="51">
        <v>-337.6</v>
      </c>
      <c r="M27" s="52">
        <v>-429</v>
      </c>
    </row>
    <row r="28" spans="1:13" x14ac:dyDescent="0.2">
      <c r="A28" s="44">
        <v>2022</v>
      </c>
      <c r="B28" s="53">
        <v>-290.89999999999998</v>
      </c>
      <c r="C28" s="53">
        <v>-332.5</v>
      </c>
      <c r="D28" s="53">
        <v>-351.5</v>
      </c>
      <c r="E28" s="53">
        <v>-374.5</v>
      </c>
      <c r="F28" s="53"/>
      <c r="G28" s="53"/>
      <c r="H28" s="53"/>
      <c r="I28" s="53"/>
      <c r="J28" s="53"/>
      <c r="K28" s="53"/>
      <c r="L28" s="53"/>
      <c r="M28" s="54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A2" sqref="A2:E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x14ac:dyDescent="0.2">
      <c r="A2" s="167" t="s">
        <v>110</v>
      </c>
      <c r="B2" s="167"/>
      <c r="C2" s="167"/>
      <c r="D2" s="167"/>
      <c r="E2" s="167"/>
      <c r="F2" s="63"/>
      <c r="G2" s="64"/>
      <c r="H2" s="64"/>
      <c r="I2" s="64"/>
      <c r="J2" s="64"/>
      <c r="K2" s="64"/>
      <c r="L2" s="64"/>
      <c r="M2" s="64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9" t="s">
        <v>56</v>
      </c>
      <c r="B24" s="33" t="s">
        <v>57</v>
      </c>
      <c r="C24" s="33" t="s">
        <v>58</v>
      </c>
      <c r="D24" s="34" t="s">
        <v>59</v>
      </c>
      <c r="E24" s="6"/>
    </row>
    <row r="25" spans="1:6" ht="15.75" customHeight="1" x14ac:dyDescent="0.2">
      <c r="A25" s="18" t="s">
        <v>102</v>
      </c>
      <c r="B25" s="148">
        <v>682.4</v>
      </c>
      <c r="C25" s="148">
        <v>1392.2</v>
      </c>
      <c r="D25" s="158">
        <v>-709.8</v>
      </c>
      <c r="E25" s="6"/>
    </row>
    <row r="26" spans="1:6" ht="15" customHeight="1" x14ac:dyDescent="0.2">
      <c r="A26" s="19" t="s">
        <v>101</v>
      </c>
      <c r="B26" s="148">
        <v>877.6</v>
      </c>
      <c r="C26" s="148">
        <v>1770.6</v>
      </c>
      <c r="D26" s="158">
        <v>-893</v>
      </c>
      <c r="E26" s="6"/>
    </row>
    <row r="27" spans="1:6" ht="14.25" customHeight="1" x14ac:dyDescent="0.2">
      <c r="A27" s="19" t="s">
        <v>100</v>
      </c>
      <c r="B27" s="148">
        <v>948.4</v>
      </c>
      <c r="C27" s="148">
        <v>1881.2</v>
      </c>
      <c r="D27" s="158">
        <v>-932.8</v>
      </c>
      <c r="E27" s="6"/>
    </row>
    <row r="28" spans="1:6" ht="14.25" customHeight="1" x14ac:dyDescent="0.2">
      <c r="A28" s="19" t="s">
        <v>99</v>
      </c>
      <c r="B28" s="148">
        <v>824.9</v>
      </c>
      <c r="C28" s="148">
        <v>1650.7</v>
      </c>
      <c r="D28" s="158">
        <v>-825.8</v>
      </c>
      <c r="E28" s="6"/>
    </row>
    <row r="29" spans="1:6" ht="13.5" customHeight="1" x14ac:dyDescent="0.2">
      <c r="A29" s="19" t="s">
        <v>98</v>
      </c>
      <c r="B29" s="148">
        <v>903</v>
      </c>
      <c r="C29" s="148">
        <v>2113.1</v>
      </c>
      <c r="D29" s="158">
        <v>-1210.0999999999999</v>
      </c>
      <c r="E29" s="6"/>
    </row>
    <row r="30" spans="1:6" ht="13.5" customHeight="1" x14ac:dyDescent="0.2">
      <c r="A30" s="19" t="s">
        <v>97</v>
      </c>
      <c r="B30" s="148">
        <v>1459.1</v>
      </c>
      <c r="C30" s="148">
        <v>2808.4</v>
      </c>
      <c r="D30" s="158">
        <v>-1349.3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29"/>
  <sheetViews>
    <sheetView workbookViewId="0">
      <selection activeCell="D31" sqref="D31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41" width="7.85546875" style="3" customWidth="1"/>
    <col min="42" max="16384" width="9.140625" style="3"/>
  </cols>
  <sheetData>
    <row r="2" spans="1:16" ht="15.75" customHeight="1" x14ac:dyDescent="0.2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5"/>
    </row>
    <row r="19" spans="1:41" x14ac:dyDescent="0.2">
      <c r="A19" s="5"/>
      <c r="AG19" s="6"/>
    </row>
    <row r="20" spans="1:41" x14ac:dyDescent="0.2">
      <c r="A20" s="5"/>
      <c r="AG20" s="6"/>
    </row>
    <row r="21" spans="1:41" ht="19.5" customHeight="1" x14ac:dyDescent="0.2">
      <c r="A21" s="5"/>
      <c r="AG21" s="6"/>
    </row>
    <row r="22" spans="1:41" ht="15" customHeight="1" x14ac:dyDescent="0.2">
      <c r="A22" s="164"/>
      <c r="B22" s="160">
        <v>2019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166">
        <v>2020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0">
        <v>2021</v>
      </c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2"/>
      <c r="AL22" s="160">
        <v>2022</v>
      </c>
      <c r="AM22" s="161"/>
      <c r="AN22" s="161"/>
      <c r="AO22" s="162"/>
    </row>
    <row r="23" spans="1:41" x14ac:dyDescent="0.2">
      <c r="A23" s="165"/>
      <c r="B23" s="31" t="s">
        <v>13</v>
      </c>
      <c r="C23" s="31" t="s">
        <v>14</v>
      </c>
      <c r="D23" s="31" t="s">
        <v>15</v>
      </c>
      <c r="E23" s="31" t="s">
        <v>16</v>
      </c>
      <c r="F23" s="31" t="s">
        <v>17</v>
      </c>
      <c r="G23" s="31" t="s">
        <v>18</v>
      </c>
      <c r="H23" s="31" t="s">
        <v>19</v>
      </c>
      <c r="I23" s="31" t="s">
        <v>20</v>
      </c>
      <c r="J23" s="31" t="s">
        <v>21</v>
      </c>
      <c r="K23" s="31" t="s">
        <v>22</v>
      </c>
      <c r="L23" s="31" t="s">
        <v>23</v>
      </c>
      <c r="M23" s="31" t="s">
        <v>24</v>
      </c>
      <c r="N23" s="31" t="s">
        <v>13</v>
      </c>
      <c r="O23" s="31" t="s">
        <v>14</v>
      </c>
      <c r="P23" s="31" t="s">
        <v>15</v>
      </c>
      <c r="Q23" s="31" t="s">
        <v>16</v>
      </c>
      <c r="R23" s="31" t="s">
        <v>17</v>
      </c>
      <c r="S23" s="31" t="s">
        <v>25</v>
      </c>
      <c r="T23" s="31" t="s">
        <v>19</v>
      </c>
      <c r="U23" s="31" t="s">
        <v>26</v>
      </c>
      <c r="V23" s="31" t="s">
        <v>21</v>
      </c>
      <c r="W23" s="31" t="s">
        <v>27</v>
      </c>
      <c r="X23" s="31" t="s">
        <v>23</v>
      </c>
      <c r="Y23" s="31" t="s">
        <v>24</v>
      </c>
      <c r="Z23" s="74" t="s">
        <v>13</v>
      </c>
      <c r="AA23" s="82" t="s">
        <v>14</v>
      </c>
      <c r="AB23" s="74" t="s">
        <v>15</v>
      </c>
      <c r="AC23" s="74" t="s">
        <v>16</v>
      </c>
      <c r="AD23" s="74" t="s">
        <v>17</v>
      </c>
      <c r="AE23" s="74" t="s">
        <v>25</v>
      </c>
      <c r="AF23" s="74" t="s">
        <v>19</v>
      </c>
      <c r="AG23" s="31" t="s">
        <v>26</v>
      </c>
      <c r="AH23" s="103" t="s">
        <v>21</v>
      </c>
      <c r="AI23" s="40" t="s">
        <v>27</v>
      </c>
      <c r="AJ23" s="40" t="s">
        <v>23</v>
      </c>
      <c r="AK23" s="40" t="s">
        <v>24</v>
      </c>
      <c r="AL23" s="135" t="s">
        <v>13</v>
      </c>
      <c r="AM23" s="135" t="s">
        <v>14</v>
      </c>
      <c r="AN23" s="136" t="s">
        <v>15</v>
      </c>
      <c r="AO23" s="31" t="s">
        <v>16</v>
      </c>
    </row>
    <row r="24" spans="1:41" ht="28.5" customHeight="1" x14ac:dyDescent="0.2">
      <c r="A24" s="30" t="s">
        <v>60</v>
      </c>
      <c r="B24" s="20">
        <v>107.04955714362214</v>
      </c>
      <c r="C24" s="20">
        <v>103.05469693630643</v>
      </c>
      <c r="D24" s="20">
        <v>106.5540849399146</v>
      </c>
      <c r="E24" s="20">
        <v>83.804058120513616</v>
      </c>
      <c r="F24" s="20">
        <v>97.663587687631406</v>
      </c>
      <c r="G24" s="20">
        <v>96.047232355670943</v>
      </c>
      <c r="H24" s="20">
        <v>108.87893967295254</v>
      </c>
      <c r="I24" s="20">
        <v>93.476142278451405</v>
      </c>
      <c r="J24" s="20">
        <v>116.03027535062083</v>
      </c>
      <c r="K24" s="20">
        <v>112.37403253245004</v>
      </c>
      <c r="L24" s="20">
        <v>99.332915825323369</v>
      </c>
      <c r="M24" s="16">
        <v>81.894486392152885</v>
      </c>
      <c r="N24" s="22">
        <v>100.54069338788538</v>
      </c>
      <c r="O24" s="22">
        <v>111.77933359663091</v>
      </c>
      <c r="P24" s="22">
        <v>85.694935103741471</v>
      </c>
      <c r="Q24" s="22">
        <v>71.283537880135214</v>
      </c>
      <c r="R24" s="22">
        <v>103.90424682350312</v>
      </c>
      <c r="S24" s="22">
        <v>121.75061963317823</v>
      </c>
      <c r="T24" s="22">
        <v>100.8184202333199</v>
      </c>
      <c r="U24" s="22">
        <v>78.376764810035453</v>
      </c>
      <c r="V24" s="22">
        <v>129.49769232961904</v>
      </c>
      <c r="W24" s="22">
        <v>117.47585360993436</v>
      </c>
      <c r="X24" s="22">
        <v>105.08585699580438</v>
      </c>
      <c r="Y24" s="16">
        <v>83.287463510424814</v>
      </c>
      <c r="Z24" s="47">
        <v>90.924906043100663</v>
      </c>
      <c r="AA24" s="21">
        <v>114.41147354263464</v>
      </c>
      <c r="AB24" s="21">
        <v>114.20579997969134</v>
      </c>
      <c r="AC24" s="21">
        <v>84.167356355788357</v>
      </c>
      <c r="AD24" s="21">
        <v>92.421884276527052</v>
      </c>
      <c r="AE24" s="75">
        <v>112.45124175218632</v>
      </c>
      <c r="AF24" s="75">
        <v>106.13290668113962</v>
      </c>
      <c r="AG24" s="75">
        <v>98.134804975011704</v>
      </c>
      <c r="AH24" s="75">
        <v>124.83430055225146</v>
      </c>
      <c r="AI24" s="75">
        <v>119.44752327758337</v>
      </c>
      <c r="AJ24" s="75">
        <v>103.2981065772704</v>
      </c>
      <c r="AK24" s="105">
        <v>89.313925126336528</v>
      </c>
      <c r="AL24" s="22">
        <v>101.65194019636859</v>
      </c>
      <c r="AM24" s="23">
        <v>101.88733506331008</v>
      </c>
      <c r="AN24" s="23">
        <v>117.60123789264428</v>
      </c>
      <c r="AO24" s="137">
        <v>100.1282722557787</v>
      </c>
    </row>
    <row r="25" spans="1:41" ht="40.5" customHeight="1" x14ac:dyDescent="0.2">
      <c r="A25" s="29" t="s">
        <v>61</v>
      </c>
      <c r="B25" s="27">
        <f>IF(220321.7383="","-",234254.08835/220321.7383*100)</f>
        <v>106.32363840150403</v>
      </c>
      <c r="C25" s="15">
        <f>IF(215472.31369="","-",241409.84081/215472.31369*100)</f>
        <v>112.03752197942065</v>
      </c>
      <c r="D25" s="15">
        <f>IF(242121.38159="","-",257232.04683/242121.38159*100)</f>
        <v>106.24094623150131</v>
      </c>
      <c r="E25" s="15">
        <f>IF(199735.58403="","-",215570.89403/199735.58403*100)</f>
        <v>107.92813662968615</v>
      </c>
      <c r="F25" s="15">
        <f>IF(223023.34378="","-",210534.26912/223023.34378*100)</f>
        <v>94.400104290284631</v>
      </c>
      <c r="G25" s="15">
        <f>IF(214123.17565="","-",202212.33865/214123.17565*100)</f>
        <v>94.437390084542201</v>
      </c>
      <c r="H25" s="15">
        <f>IF(218832.76993="","-",220166.65021/218832.76993*100)</f>
        <v>100.6095432052643</v>
      </c>
      <c r="I25" s="15">
        <f>IF(218601.82808="","-",205803.2912/218601.82808*100)</f>
        <v>94.145274542115814</v>
      </c>
      <c r="J25" s="15">
        <f>IF(207304.07378="","-",238794.12546/207304.07378*100)</f>
        <v>115.19027152038439</v>
      </c>
      <c r="K25" s="15">
        <f>IF(258965.48256="","-",268342.58823/258965.48256*100)</f>
        <v>103.62098669571817</v>
      </c>
      <c r="L25" s="15">
        <f>IF(268843.90574="","-",266552.51729/268843.90574*100)</f>
        <v>99.147688156183818</v>
      </c>
      <c r="M25" s="17">
        <f>IF(218827.70429="","-",218291.815/218827.70429*100)</f>
        <v>99.755109028932736</v>
      </c>
      <c r="N25" s="15">
        <f>IF(234254.08835="","-",219472.10441/234254.08835*100)</f>
        <v>93.68976480021378</v>
      </c>
      <c r="O25" s="15">
        <f>IF(241409.84081="","-",245324.45574/241409.84081*100)</f>
        <v>101.62156394157972</v>
      </c>
      <c r="P25" s="15">
        <f>IF(257232.04683="","-",210230.63314/257232.04683*100)</f>
        <v>81.728010071364707</v>
      </c>
      <c r="Q25" s="15">
        <f>IF(215570.89403="","-",149859.83301/215570.89403*100)</f>
        <v>69.517656214361068</v>
      </c>
      <c r="R25" s="15">
        <f>IF(210534.26912="","-",155710.73078/210534.26912*100)</f>
        <v>73.959803043393492</v>
      </c>
      <c r="S25" s="15">
        <f>IF(202212.33865="","-",189578.77956/202212.33865*100)</f>
        <v>93.752330261178145</v>
      </c>
      <c r="T25" s="15">
        <f>IF(220166.65021="","-",191130.33065/220166.65021*100)</f>
        <v>86.811663105059509</v>
      </c>
      <c r="U25" s="15">
        <f>IF(205803.2912="","-",163909.5874/205803.2912*100)</f>
        <v>79.643812518387932</v>
      </c>
      <c r="V25" s="15">
        <f>IF(238794.12546="","-",212259.13319/238794.12546*100)</f>
        <v>88.887920831852767</v>
      </c>
      <c r="W25" s="15">
        <f>IF(268342.58823="","-",249353.22858/268342.58823*100)</f>
        <v>92.923464078044901</v>
      </c>
      <c r="X25" s="15">
        <f>IF(266552.51729="","-",262034.9772/266552.51729*100)</f>
        <v>98.30519698859753</v>
      </c>
      <c r="Y25" s="17">
        <f>IF(218291.815="","-",218242.28602/218291.815*100)</f>
        <v>99.977310656379856</v>
      </c>
      <c r="Z25" s="76">
        <f>IF(219472.10441="","-",198437.26393/219472.10441*100)</f>
        <v>90.415711128050958</v>
      </c>
      <c r="AA25" s="61">
        <f>IF(245324.45574="","-",227034.99772/245324.45574*100)</f>
        <v>92.544788099159774</v>
      </c>
      <c r="AB25" s="61">
        <f>IF(210230.63314="","-",259287.13538/210230.63314*100)</f>
        <v>123.33461185332185</v>
      </c>
      <c r="AC25" s="61">
        <f>IF(149859.83301="","-",218235.12722/149859.83301*100)</f>
        <v>145.62616468779689</v>
      </c>
      <c r="AD25" s="61">
        <f>IF(155710.73078="","-",201697.01673/155710.73078*100)</f>
        <v>129.53315145310887</v>
      </c>
      <c r="AE25" s="61">
        <f>IF(189578.77956="","-",226810.79989/189578.77956*100)</f>
        <v>119.63933960141166</v>
      </c>
      <c r="AF25" s="61">
        <f>IF(191130.33065="","-",240720.89459/191130.33065*100)</f>
        <v>125.94594158412818</v>
      </c>
      <c r="AG25" s="61">
        <f>IF(163909.5874="","-",236230.98044/163909.5874*100)</f>
        <v>144.12273509267587</v>
      </c>
      <c r="AH25" s="61">
        <f>IF(212259.13319="","-",294897.29212/212259.13319*100)</f>
        <v>138.93267521074247</v>
      </c>
      <c r="AI25" s="61">
        <f>IF(249353.22858="","-",352247.51165/249353.22858*100)</f>
        <v>141.26446794210585</v>
      </c>
      <c r="AJ25" s="61">
        <f>IF(262034.9772="","-",363865.01311/262034.9772*100)</f>
        <v>138.86123791492062</v>
      </c>
      <c r="AK25" s="81">
        <f>IF(218242.28602="","-",324982.12537/218242.28602*100)</f>
        <v>148.90887155581675</v>
      </c>
      <c r="AL25" s="27">
        <f>IF(198437.26393="","-",330350.63573/198437.26393*100)</f>
        <v>166.47610896637502</v>
      </c>
      <c r="AM25" s="15">
        <f>IF(227034.99772="","-",336585.45911/227034.99772*100)</f>
        <v>148.25267579455192</v>
      </c>
      <c r="AN25" s="15">
        <f>IF(259287.13538="","-",395828.66648/259287.13538*100)</f>
        <v>152.66035698218914</v>
      </c>
      <c r="AO25" s="81">
        <f>IF(218235.12722="","-",396336.40522/218235.12722*100)</f>
        <v>181.60981243888315</v>
      </c>
    </row>
    <row r="28" spans="1:41" ht="15.75" x14ac:dyDescent="0.2">
      <c r="AD28" s="85"/>
      <c r="AE28" s="86"/>
      <c r="AF28" s="86"/>
      <c r="AG28" s="87"/>
      <c r="AH28" s="88"/>
      <c r="AI28" s="89"/>
      <c r="AJ28" s="90"/>
    </row>
    <row r="29" spans="1:41" ht="15.75" x14ac:dyDescent="0.2">
      <c r="AD29" s="91"/>
      <c r="AE29" s="91"/>
      <c r="AF29" s="92"/>
      <c r="AG29" s="93"/>
      <c r="AH29" s="94"/>
      <c r="AI29" s="95"/>
      <c r="AJ29" s="95"/>
    </row>
  </sheetData>
  <mergeCells count="6">
    <mergeCell ref="AL22:AO22"/>
    <mergeCell ref="A2:P2"/>
    <mergeCell ref="A22:A23"/>
    <mergeCell ref="B22:M22"/>
    <mergeCell ref="N22:Y22"/>
    <mergeCell ref="Z22:AK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F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x14ac:dyDescent="0.2">
      <c r="A2" s="167" t="s">
        <v>96</v>
      </c>
      <c r="B2" s="167"/>
      <c r="C2" s="167"/>
      <c r="D2" s="167"/>
      <c r="E2" s="167"/>
      <c r="F2" s="168"/>
      <c r="G2" s="68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7" t="s">
        <v>28</v>
      </c>
      <c r="B22" s="37" t="s">
        <v>97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102</v>
      </c>
      <c r="H22" s="6"/>
    </row>
    <row r="23" spans="1:8" x14ac:dyDescent="0.2">
      <c r="A23" s="45" t="s">
        <v>29</v>
      </c>
      <c r="B23" s="71">
        <v>15.4</v>
      </c>
      <c r="C23" s="71">
        <v>4.9000000000000004</v>
      </c>
      <c r="D23" s="71">
        <v>10</v>
      </c>
      <c r="E23" s="71">
        <v>7.6</v>
      </c>
      <c r="F23" s="71">
        <v>7.7</v>
      </c>
      <c r="G23" s="123">
        <v>8.1</v>
      </c>
    </row>
    <row r="24" spans="1:8" x14ac:dyDescent="0.2">
      <c r="A24" s="45" t="s">
        <v>30</v>
      </c>
      <c r="B24" s="71">
        <v>9.6</v>
      </c>
      <c r="C24" s="71">
        <v>0.8</v>
      </c>
      <c r="D24" s="71">
        <v>5.0999999999999996</v>
      </c>
      <c r="E24" s="71">
        <v>5.0999999999999996</v>
      </c>
      <c r="F24" s="71">
        <v>3.4</v>
      </c>
      <c r="G24" s="108">
        <v>1.8</v>
      </c>
    </row>
    <row r="25" spans="1:8" x14ac:dyDescent="0.2">
      <c r="A25" s="45" t="s">
        <v>31</v>
      </c>
      <c r="B25" s="71">
        <v>74.2</v>
      </c>
      <c r="C25" s="71">
        <v>93.1</v>
      </c>
      <c r="D25" s="71">
        <v>83.6</v>
      </c>
      <c r="E25" s="71">
        <v>85.7</v>
      </c>
      <c r="F25" s="71">
        <v>87.1</v>
      </c>
      <c r="G25" s="108">
        <v>86.8</v>
      </c>
    </row>
    <row r="26" spans="1:8" x14ac:dyDescent="0.2">
      <c r="A26" s="45" t="s">
        <v>32</v>
      </c>
      <c r="B26" s="71">
        <v>0.7</v>
      </c>
      <c r="C26" s="71">
        <v>1.1000000000000001</v>
      </c>
      <c r="D26" s="71">
        <v>1.3</v>
      </c>
      <c r="E26" s="71">
        <v>1.5</v>
      </c>
      <c r="F26" s="71">
        <v>1.7</v>
      </c>
      <c r="G26" s="108">
        <v>3.2</v>
      </c>
    </row>
    <row r="27" spans="1:8" x14ac:dyDescent="0.2">
      <c r="A27" s="46" t="s">
        <v>48</v>
      </c>
      <c r="B27" s="126">
        <v>0.1</v>
      </c>
      <c r="C27" s="126">
        <v>0.1</v>
      </c>
      <c r="D27" s="126">
        <v>0</v>
      </c>
      <c r="E27" s="126">
        <v>0.1</v>
      </c>
      <c r="F27" s="126">
        <v>0.1</v>
      </c>
      <c r="G27" s="127">
        <v>0.1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G31" sqref="G31"/>
    </sheetView>
  </sheetViews>
  <sheetFormatPr defaultRowHeight="12" x14ac:dyDescent="0.2"/>
  <cols>
    <col min="1" max="1" width="26.140625" style="3" customWidth="1"/>
    <col min="2" max="2" width="16.42578125" style="3" customWidth="1"/>
    <col min="3" max="3" width="16" style="3" customWidth="1"/>
    <col min="4" max="4" width="15.7109375" style="3" customWidth="1"/>
    <col min="5" max="5" width="15.5703125" style="3" customWidth="1"/>
    <col min="6" max="6" width="16.42578125" style="3" customWidth="1"/>
    <col min="7" max="7" width="16" style="3" customWidth="1"/>
    <col min="8" max="16384" width="9.140625" style="3"/>
  </cols>
  <sheetData>
    <row r="2" spans="1:13" x14ac:dyDescent="0.2">
      <c r="A2" s="169" t="s">
        <v>103</v>
      </c>
      <c r="B2" s="169"/>
      <c r="C2" s="169"/>
      <c r="D2" s="169"/>
      <c r="E2" s="169"/>
      <c r="F2" s="67"/>
      <c r="G2" s="67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2"/>
      <c r="B20" s="13" t="s">
        <v>102</v>
      </c>
      <c r="C20" s="13" t="s">
        <v>101</v>
      </c>
      <c r="D20" s="13" t="s">
        <v>100</v>
      </c>
      <c r="E20" s="14" t="s">
        <v>99</v>
      </c>
      <c r="F20" s="14" t="s">
        <v>98</v>
      </c>
      <c r="G20" s="14" t="s">
        <v>97</v>
      </c>
      <c r="H20" s="6"/>
    </row>
    <row r="21" spans="1:8" ht="15" customHeight="1" x14ac:dyDescent="0.2">
      <c r="A21" s="24" t="s">
        <v>33</v>
      </c>
      <c r="B21" s="138">
        <v>57.5</v>
      </c>
      <c r="C21" s="139">
        <v>64.2</v>
      </c>
      <c r="D21" s="139">
        <v>61.7</v>
      </c>
      <c r="E21" s="109">
        <v>64.2</v>
      </c>
      <c r="F21" s="139">
        <v>64.400000000000006</v>
      </c>
      <c r="G21" s="140">
        <v>66.599999999999994</v>
      </c>
      <c r="H21" s="8"/>
    </row>
    <row r="22" spans="1:8" ht="14.25" customHeight="1" x14ac:dyDescent="0.2">
      <c r="A22" s="25" t="s">
        <v>34</v>
      </c>
      <c r="B22" s="111">
        <v>21</v>
      </c>
      <c r="C22" s="141">
        <v>16.3</v>
      </c>
      <c r="D22" s="141">
        <v>14.7</v>
      </c>
      <c r="E22" s="141">
        <v>15.6</v>
      </c>
      <c r="F22" s="141">
        <v>16</v>
      </c>
      <c r="G22" s="142">
        <v>12.2</v>
      </c>
      <c r="H22" s="8"/>
    </row>
    <row r="23" spans="1:8" ht="15" customHeight="1" x14ac:dyDescent="0.2">
      <c r="A23" s="26" t="s">
        <v>35</v>
      </c>
      <c r="B23" s="143">
        <v>21.5</v>
      </c>
      <c r="C23" s="144">
        <v>19.5</v>
      </c>
      <c r="D23" s="144">
        <v>23.6</v>
      </c>
      <c r="E23" s="144">
        <v>20.2</v>
      </c>
      <c r="F23" s="144">
        <v>19.600000000000001</v>
      </c>
      <c r="G23" s="145">
        <v>21.2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5"/>
  <sheetViews>
    <sheetView workbookViewId="0">
      <selection activeCell="J38" sqref="J38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0" x14ac:dyDescent="0.2">
      <c r="A2" s="167" t="s">
        <v>104</v>
      </c>
      <c r="B2" s="167"/>
      <c r="C2" s="167"/>
      <c r="D2" s="167"/>
      <c r="E2" s="167"/>
      <c r="F2" s="167"/>
      <c r="G2" s="66"/>
      <c r="H2" s="66"/>
      <c r="I2" s="64"/>
      <c r="J2" s="64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5"/>
    </row>
    <row r="22" spans="1:8" ht="14.25" customHeight="1" x14ac:dyDescent="0.2">
      <c r="A22" s="5"/>
    </row>
    <row r="23" spans="1:8" ht="23.25" customHeight="1" x14ac:dyDescent="0.2">
      <c r="A23" s="104"/>
      <c r="B23" s="14" t="s">
        <v>102</v>
      </c>
      <c r="C23" s="14" t="s">
        <v>101</v>
      </c>
      <c r="D23" s="14" t="s">
        <v>100</v>
      </c>
      <c r="E23" s="14" t="s">
        <v>99</v>
      </c>
      <c r="F23" s="14" t="s">
        <v>98</v>
      </c>
      <c r="G23" s="14" t="s">
        <v>97</v>
      </c>
    </row>
    <row r="24" spans="1:8" x14ac:dyDescent="0.2">
      <c r="A24" s="146" t="s">
        <v>36</v>
      </c>
      <c r="B24" s="84">
        <v>24.4</v>
      </c>
      <c r="C24" s="84">
        <v>25.1</v>
      </c>
      <c r="D24" s="84">
        <v>27.2</v>
      </c>
      <c r="E24" s="84">
        <v>24.6</v>
      </c>
      <c r="F24" s="84">
        <v>27.4</v>
      </c>
      <c r="G24" s="117">
        <v>31.5</v>
      </c>
    </row>
    <row r="25" spans="1:8" x14ac:dyDescent="0.2">
      <c r="A25" s="146" t="s">
        <v>38</v>
      </c>
      <c r="B25" s="84">
        <v>5</v>
      </c>
      <c r="C25" s="84">
        <v>4.3</v>
      </c>
      <c r="D25" s="84">
        <v>10.1</v>
      </c>
      <c r="E25" s="84">
        <v>6.3</v>
      </c>
      <c r="F25" s="84">
        <v>9.6999999999999993</v>
      </c>
      <c r="G25" s="118">
        <v>10.1</v>
      </c>
    </row>
    <row r="26" spans="1:8" x14ac:dyDescent="0.2">
      <c r="A26" s="146" t="s">
        <v>39</v>
      </c>
      <c r="B26" s="84">
        <v>9</v>
      </c>
      <c r="C26" s="84">
        <v>11.8</v>
      </c>
      <c r="D26" s="84">
        <v>10.4</v>
      </c>
      <c r="E26" s="84">
        <v>8.6999999999999993</v>
      </c>
      <c r="F26" s="84">
        <v>6.4</v>
      </c>
      <c r="G26" s="118">
        <v>10</v>
      </c>
    </row>
    <row r="27" spans="1:8" x14ac:dyDescent="0.2">
      <c r="A27" s="146" t="s">
        <v>37</v>
      </c>
      <c r="B27" s="84">
        <v>6.8</v>
      </c>
      <c r="C27" s="84">
        <v>8.8000000000000007</v>
      </c>
      <c r="D27" s="84">
        <v>8.8000000000000007</v>
      </c>
      <c r="E27" s="84">
        <v>8.8000000000000007</v>
      </c>
      <c r="F27" s="84">
        <v>10.5</v>
      </c>
      <c r="G27" s="118">
        <v>6</v>
      </c>
    </row>
    <row r="28" spans="1:8" x14ac:dyDescent="0.2">
      <c r="A28" s="146" t="s">
        <v>41</v>
      </c>
      <c r="B28" s="84">
        <v>2.2999999999999998</v>
      </c>
      <c r="C28" s="84">
        <v>2.8</v>
      </c>
      <c r="D28" s="84">
        <v>2.5</v>
      </c>
      <c r="E28" s="84">
        <v>2.4</v>
      </c>
      <c r="F28" s="84">
        <v>3</v>
      </c>
      <c r="G28" s="118">
        <v>5.4</v>
      </c>
    </row>
    <row r="29" spans="1:8" x14ac:dyDescent="0.2">
      <c r="A29" s="146" t="s">
        <v>63</v>
      </c>
      <c r="B29" s="84">
        <v>11.9</v>
      </c>
      <c r="C29" s="84">
        <v>8.5</v>
      </c>
      <c r="D29" s="84">
        <v>8.5</v>
      </c>
      <c r="E29" s="84">
        <v>9.5</v>
      </c>
      <c r="F29" s="84">
        <v>9.5</v>
      </c>
      <c r="G29" s="118">
        <v>4.8</v>
      </c>
    </row>
    <row r="30" spans="1:8" x14ac:dyDescent="0.2">
      <c r="A30" s="146" t="s">
        <v>45</v>
      </c>
      <c r="B30" s="84">
        <v>3.3</v>
      </c>
      <c r="C30" s="84">
        <v>2.1</v>
      </c>
      <c r="D30" s="84">
        <v>1.5</v>
      </c>
      <c r="E30" s="84">
        <v>1.8</v>
      </c>
      <c r="F30" s="84">
        <v>1.5</v>
      </c>
      <c r="G30" s="118">
        <v>4.3</v>
      </c>
    </row>
    <row r="31" spans="1:8" x14ac:dyDescent="0.2">
      <c r="A31" s="146" t="s">
        <v>40</v>
      </c>
      <c r="B31" s="84">
        <v>3.3</v>
      </c>
      <c r="C31" s="84">
        <v>3.4</v>
      </c>
      <c r="D31" s="84">
        <v>3.6</v>
      </c>
      <c r="E31" s="84">
        <v>4.3</v>
      </c>
      <c r="F31" s="84">
        <v>4</v>
      </c>
      <c r="G31" s="118">
        <v>2.9</v>
      </c>
    </row>
    <row r="32" spans="1:8" x14ac:dyDescent="0.2">
      <c r="A32" s="146" t="s">
        <v>64</v>
      </c>
      <c r="B32" s="84">
        <v>1.3</v>
      </c>
      <c r="C32" s="84">
        <v>2.8</v>
      </c>
      <c r="D32" s="84">
        <v>2.9</v>
      </c>
      <c r="E32" s="84">
        <v>3.9</v>
      </c>
      <c r="F32" s="84">
        <v>1.4</v>
      </c>
      <c r="G32" s="118">
        <v>2.8</v>
      </c>
    </row>
    <row r="33" spans="1:7" x14ac:dyDescent="0.2">
      <c r="A33" s="146" t="s">
        <v>66</v>
      </c>
      <c r="B33" s="84">
        <v>1.3</v>
      </c>
      <c r="C33" s="84">
        <v>1.5</v>
      </c>
      <c r="D33" s="84">
        <v>1.7</v>
      </c>
      <c r="E33" s="84">
        <v>3.3</v>
      </c>
      <c r="F33" s="84">
        <v>3.1</v>
      </c>
      <c r="G33" s="118">
        <v>2.2000000000000002</v>
      </c>
    </row>
    <row r="34" spans="1:7" x14ac:dyDescent="0.2">
      <c r="A34" s="146" t="s">
        <v>46</v>
      </c>
      <c r="B34" s="84">
        <v>5.4</v>
      </c>
      <c r="C34" s="84">
        <v>3.6</v>
      </c>
      <c r="D34" s="84">
        <v>1.8</v>
      </c>
      <c r="E34" s="84">
        <v>1.5</v>
      </c>
      <c r="F34" s="84">
        <v>1.6</v>
      </c>
      <c r="G34" s="118">
        <v>1.9</v>
      </c>
    </row>
    <row r="35" spans="1:7" x14ac:dyDescent="0.2">
      <c r="A35" s="146" t="s">
        <v>111</v>
      </c>
      <c r="B35" s="84">
        <v>1.2</v>
      </c>
      <c r="C35" s="84">
        <v>1.5</v>
      </c>
      <c r="D35" s="84">
        <v>1.4</v>
      </c>
      <c r="E35" s="84">
        <v>1.5</v>
      </c>
      <c r="F35" s="84">
        <v>1.5</v>
      </c>
      <c r="G35" s="118">
        <v>1.8</v>
      </c>
    </row>
    <row r="36" spans="1:7" x14ac:dyDescent="0.2">
      <c r="A36" s="146" t="s">
        <v>42</v>
      </c>
      <c r="B36" s="84">
        <v>5.8</v>
      </c>
      <c r="C36" s="84">
        <v>4</v>
      </c>
      <c r="D36" s="84">
        <v>3.1</v>
      </c>
      <c r="E36" s="84">
        <v>3</v>
      </c>
      <c r="F36" s="84">
        <v>2.5</v>
      </c>
      <c r="G36" s="118">
        <v>1.5</v>
      </c>
    </row>
    <row r="37" spans="1:7" x14ac:dyDescent="0.2">
      <c r="A37" s="146" t="s">
        <v>43</v>
      </c>
      <c r="B37" s="84">
        <v>0.2</v>
      </c>
      <c r="C37" s="84">
        <v>0.3</v>
      </c>
      <c r="D37" s="84">
        <v>0.2</v>
      </c>
      <c r="E37" s="84">
        <v>0.6</v>
      </c>
      <c r="F37" s="84">
        <v>1.6</v>
      </c>
      <c r="G37" s="118">
        <v>1.3</v>
      </c>
    </row>
    <row r="38" spans="1:7" x14ac:dyDescent="0.2">
      <c r="A38" s="146" t="s">
        <v>62</v>
      </c>
      <c r="B38" s="84">
        <v>1.3</v>
      </c>
      <c r="C38" s="84">
        <v>1.5</v>
      </c>
      <c r="D38" s="84">
        <v>0.9</v>
      </c>
      <c r="E38" s="84">
        <v>2</v>
      </c>
      <c r="F38" s="84">
        <v>1.1000000000000001</v>
      </c>
      <c r="G38" s="118">
        <v>1.2</v>
      </c>
    </row>
    <row r="39" spans="1:7" x14ac:dyDescent="0.2">
      <c r="A39" s="146" t="s">
        <v>65</v>
      </c>
      <c r="B39" s="84">
        <v>1.9</v>
      </c>
      <c r="C39" s="84">
        <v>1.9</v>
      </c>
      <c r="D39" s="84">
        <v>1.4</v>
      </c>
      <c r="E39" s="84">
        <v>1.7</v>
      </c>
      <c r="F39" s="84">
        <v>1.4</v>
      </c>
      <c r="G39" s="118">
        <v>1.1000000000000001</v>
      </c>
    </row>
    <row r="40" spans="1:7" x14ac:dyDescent="0.2">
      <c r="A40" s="146" t="s">
        <v>105</v>
      </c>
      <c r="B40" s="84">
        <v>0</v>
      </c>
      <c r="C40" s="84">
        <v>0.6</v>
      </c>
      <c r="D40" s="84">
        <v>0</v>
      </c>
      <c r="E40" s="84">
        <v>1.1000000000000001</v>
      </c>
      <c r="F40" s="84">
        <v>1</v>
      </c>
      <c r="G40" s="118">
        <v>1</v>
      </c>
    </row>
    <row r="41" spans="1:7" x14ac:dyDescent="0.2">
      <c r="A41" s="146" t="s">
        <v>67</v>
      </c>
      <c r="B41" s="84">
        <v>0.7</v>
      </c>
      <c r="C41" s="84">
        <v>0.7</v>
      </c>
      <c r="D41" s="84">
        <v>0.8</v>
      </c>
      <c r="E41" s="84">
        <v>0.9</v>
      </c>
      <c r="F41" s="84">
        <v>0.8</v>
      </c>
      <c r="G41" s="118">
        <v>0.9</v>
      </c>
    </row>
    <row r="42" spans="1:7" x14ac:dyDescent="0.2">
      <c r="A42" s="146" t="s">
        <v>44</v>
      </c>
      <c r="B42" s="84">
        <v>1.3</v>
      </c>
      <c r="C42" s="84">
        <v>1.4</v>
      </c>
      <c r="D42" s="84">
        <v>1.3</v>
      </c>
      <c r="E42" s="84">
        <v>2.2000000000000002</v>
      </c>
      <c r="F42" s="84">
        <v>1.8</v>
      </c>
      <c r="G42" s="118">
        <v>0.9</v>
      </c>
    </row>
    <row r="43" spans="1:7" x14ac:dyDescent="0.2">
      <c r="A43" s="147" t="s">
        <v>88</v>
      </c>
      <c r="B43" s="119">
        <v>0.7</v>
      </c>
      <c r="C43" s="119">
        <v>0.5</v>
      </c>
      <c r="D43" s="119">
        <v>0.3</v>
      </c>
      <c r="E43" s="119">
        <v>0.8</v>
      </c>
      <c r="F43" s="119">
        <v>1</v>
      </c>
      <c r="G43" s="120">
        <v>0.9</v>
      </c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54"/>
  <sheetViews>
    <sheetView workbookViewId="0">
      <selection activeCell="A3" sqref="A3:G3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9" width="32.7109375" style="3" customWidth="1"/>
    <col min="10" max="16384" width="9.140625" style="3"/>
  </cols>
  <sheetData>
    <row r="3" spans="1:9" ht="15" customHeight="1" x14ac:dyDescent="0.2">
      <c r="A3" s="171" t="s">
        <v>95</v>
      </c>
      <c r="B3" s="171"/>
      <c r="C3" s="171"/>
      <c r="D3" s="171"/>
      <c r="E3" s="171"/>
      <c r="F3" s="171"/>
      <c r="G3" s="171"/>
    </row>
    <row r="4" spans="1:9" ht="15" customHeight="1" x14ac:dyDescent="0.2">
      <c r="A4" s="134"/>
      <c r="B4" s="134"/>
      <c r="C4" s="134"/>
      <c r="D4" s="134"/>
      <c r="E4" s="134"/>
      <c r="F4" s="134"/>
      <c r="G4" s="134"/>
    </row>
    <row r="5" spans="1:9" x14ac:dyDescent="0.2">
      <c r="A5" s="170"/>
      <c r="B5" s="170"/>
      <c r="C5" s="170"/>
      <c r="D5" s="170"/>
      <c r="E5" s="170"/>
      <c r="F5" s="170"/>
      <c r="G5" s="170"/>
      <c r="H5" s="170"/>
      <c r="I5" s="64"/>
    </row>
    <row r="28" spans="1:2" ht="16.5" customHeight="1" x14ac:dyDescent="0.2">
      <c r="A28" s="57" t="s">
        <v>98</v>
      </c>
      <c r="B28" s="133" t="s">
        <v>47</v>
      </c>
    </row>
    <row r="29" spans="1:2" x14ac:dyDescent="0.2">
      <c r="A29" s="132" t="s">
        <v>71</v>
      </c>
      <c r="B29" s="155">
        <v>4.2</v>
      </c>
    </row>
    <row r="30" spans="1:2" x14ac:dyDescent="0.2">
      <c r="A30" s="129" t="s">
        <v>76</v>
      </c>
      <c r="B30" s="131">
        <v>22.3</v>
      </c>
    </row>
    <row r="31" spans="1:2" x14ac:dyDescent="0.2">
      <c r="A31" s="129" t="s">
        <v>73</v>
      </c>
      <c r="B31" s="131">
        <v>7.8</v>
      </c>
    </row>
    <row r="32" spans="1:2" x14ac:dyDescent="0.2">
      <c r="A32" s="129" t="s">
        <v>74</v>
      </c>
      <c r="B32" s="131">
        <v>2.8</v>
      </c>
    </row>
    <row r="33" spans="1:2" x14ac:dyDescent="0.2">
      <c r="A33" s="129" t="s">
        <v>72</v>
      </c>
      <c r="B33" s="131">
        <v>10.4</v>
      </c>
    </row>
    <row r="34" spans="1:2" x14ac:dyDescent="0.2">
      <c r="A34" s="129" t="s">
        <v>78</v>
      </c>
      <c r="B34" s="131">
        <v>9.1999999999999993</v>
      </c>
    </row>
    <row r="35" spans="1:2" x14ac:dyDescent="0.2">
      <c r="A35" s="129" t="s">
        <v>109</v>
      </c>
      <c r="B35" s="131">
        <v>1.3</v>
      </c>
    </row>
    <row r="36" spans="1:2" x14ac:dyDescent="0.2">
      <c r="A36" s="129" t="s">
        <v>77</v>
      </c>
      <c r="B36" s="131">
        <v>6.3</v>
      </c>
    </row>
    <row r="37" spans="1:2" x14ac:dyDescent="0.2">
      <c r="A37" s="129" t="s">
        <v>80</v>
      </c>
      <c r="B37" s="131">
        <v>6.9</v>
      </c>
    </row>
    <row r="38" spans="1:2" x14ac:dyDescent="0.2">
      <c r="A38" s="129" t="s">
        <v>87</v>
      </c>
      <c r="B38" s="131">
        <v>1.9</v>
      </c>
    </row>
    <row r="39" spans="1:2" x14ac:dyDescent="0.2">
      <c r="A39" s="129" t="s">
        <v>89</v>
      </c>
      <c r="B39" s="131">
        <v>3</v>
      </c>
    </row>
    <row r="40" spans="1:2" x14ac:dyDescent="0.2">
      <c r="A40" s="130" t="s">
        <v>79</v>
      </c>
      <c r="B40" s="150">
        <v>23.9</v>
      </c>
    </row>
    <row r="41" spans="1:2" x14ac:dyDescent="0.2">
      <c r="A41" s="128"/>
      <c r="B41" s="84"/>
    </row>
    <row r="42" spans="1:2" x14ac:dyDescent="0.2">
      <c r="A42" s="57" t="s">
        <v>97</v>
      </c>
      <c r="B42" s="40" t="s">
        <v>47</v>
      </c>
    </row>
    <row r="43" spans="1:2" x14ac:dyDescent="0.2">
      <c r="A43" s="132" t="s">
        <v>71</v>
      </c>
      <c r="B43" s="155">
        <v>17.3</v>
      </c>
    </row>
    <row r="44" spans="1:2" x14ac:dyDescent="0.2">
      <c r="A44" s="129" t="s">
        <v>76</v>
      </c>
      <c r="B44" s="131">
        <v>12.2</v>
      </c>
    </row>
    <row r="45" spans="1:2" x14ac:dyDescent="0.2">
      <c r="A45" s="129" t="s">
        <v>73</v>
      </c>
      <c r="B45" s="131">
        <v>12.1</v>
      </c>
    </row>
    <row r="46" spans="1:2" x14ac:dyDescent="0.2">
      <c r="A46" s="129" t="s">
        <v>74</v>
      </c>
      <c r="B46" s="131">
        <v>9.5</v>
      </c>
    </row>
    <row r="47" spans="1:2" x14ac:dyDescent="0.2">
      <c r="A47" s="129" t="s">
        <v>72</v>
      </c>
      <c r="B47" s="131">
        <v>8.4</v>
      </c>
    </row>
    <row r="48" spans="1:2" x14ac:dyDescent="0.2">
      <c r="A48" s="129" t="s">
        <v>78</v>
      </c>
      <c r="B48" s="131">
        <v>6.6</v>
      </c>
    </row>
    <row r="49" spans="1:2" x14ac:dyDescent="0.2">
      <c r="A49" s="129" t="s">
        <v>109</v>
      </c>
      <c r="B49" s="131">
        <v>3.9</v>
      </c>
    </row>
    <row r="50" spans="1:2" x14ac:dyDescent="0.2">
      <c r="A50" s="129" t="s">
        <v>77</v>
      </c>
      <c r="B50" s="131">
        <v>3.5</v>
      </c>
    </row>
    <row r="51" spans="1:2" x14ac:dyDescent="0.2">
      <c r="A51" s="129" t="s">
        <v>80</v>
      </c>
      <c r="B51" s="131">
        <v>3.2</v>
      </c>
    </row>
    <row r="52" spans="1:2" x14ac:dyDescent="0.2">
      <c r="A52" s="129" t="s">
        <v>87</v>
      </c>
      <c r="B52" s="131">
        <v>2.2000000000000002</v>
      </c>
    </row>
    <row r="53" spans="1:2" x14ac:dyDescent="0.2">
      <c r="A53" s="129" t="s">
        <v>89</v>
      </c>
      <c r="B53" s="131">
        <v>2.1</v>
      </c>
    </row>
    <row r="54" spans="1:2" x14ac:dyDescent="0.2">
      <c r="A54" s="130" t="s">
        <v>79</v>
      </c>
      <c r="B54" s="157">
        <v>19</v>
      </c>
    </row>
  </sheetData>
  <mergeCells count="2">
    <mergeCell ref="A5:H5"/>
    <mergeCell ref="A3:G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E28" sqref="E28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x14ac:dyDescent="0.2">
      <c r="A2" s="167" t="s">
        <v>81</v>
      </c>
      <c r="B2" s="167"/>
      <c r="C2" s="167"/>
      <c r="D2" s="167"/>
      <c r="E2" s="167"/>
      <c r="F2" s="168"/>
      <c r="G2" s="168"/>
      <c r="H2" s="168"/>
      <c r="I2" s="168"/>
      <c r="J2" s="168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8" t="s">
        <v>0</v>
      </c>
      <c r="B21" s="38" t="s">
        <v>1</v>
      </c>
      <c r="C21" s="56" t="s">
        <v>2</v>
      </c>
      <c r="D21" s="56" t="s">
        <v>3</v>
      </c>
      <c r="E21" s="56" t="s">
        <v>4</v>
      </c>
      <c r="F21" s="56" t="s">
        <v>5</v>
      </c>
      <c r="G21" s="56" t="s">
        <v>6</v>
      </c>
      <c r="H21" s="56" t="s">
        <v>7</v>
      </c>
      <c r="I21" s="56" t="s">
        <v>8</v>
      </c>
      <c r="J21" s="56" t="s">
        <v>9</v>
      </c>
      <c r="K21" s="56" t="s">
        <v>10</v>
      </c>
      <c r="L21" s="56" t="s">
        <v>11</v>
      </c>
      <c r="M21" s="56" t="s">
        <v>12</v>
      </c>
    </row>
    <row r="22" spans="1:13" x14ac:dyDescent="0.2">
      <c r="A22" s="43">
        <v>2017</v>
      </c>
      <c r="B22" s="55">
        <v>266.8</v>
      </c>
      <c r="C22" s="55">
        <v>332.7</v>
      </c>
      <c r="D22" s="55">
        <v>431.2</v>
      </c>
      <c r="E22" s="55">
        <v>361.5</v>
      </c>
      <c r="F22" s="55">
        <v>400.4</v>
      </c>
      <c r="G22" s="55">
        <v>388.8</v>
      </c>
      <c r="H22" s="55">
        <v>396.9</v>
      </c>
      <c r="I22" s="55">
        <v>429.7</v>
      </c>
      <c r="J22" s="55">
        <v>430.8</v>
      </c>
      <c r="K22" s="55">
        <v>465.9</v>
      </c>
      <c r="L22" s="55">
        <v>455.3</v>
      </c>
      <c r="M22" s="52">
        <v>471.4</v>
      </c>
    </row>
    <row r="23" spans="1:13" x14ac:dyDescent="0.2">
      <c r="A23" s="43">
        <v>2018</v>
      </c>
      <c r="B23" s="55">
        <v>374.3</v>
      </c>
      <c r="C23" s="55">
        <v>427.6</v>
      </c>
      <c r="D23" s="55">
        <v>524.1</v>
      </c>
      <c r="E23" s="55">
        <v>444.6</v>
      </c>
      <c r="F23" s="55">
        <v>505.6</v>
      </c>
      <c r="G23" s="55">
        <v>458.7</v>
      </c>
      <c r="H23" s="55">
        <v>488</v>
      </c>
      <c r="I23" s="55">
        <v>480.7</v>
      </c>
      <c r="J23" s="55">
        <v>474</v>
      </c>
      <c r="K23" s="55">
        <v>540.6</v>
      </c>
      <c r="L23" s="55">
        <v>522.6</v>
      </c>
      <c r="M23" s="52">
        <v>519.29999999999995</v>
      </c>
    </row>
    <row r="24" spans="1:13" x14ac:dyDescent="0.2">
      <c r="A24" s="43">
        <v>2019</v>
      </c>
      <c r="B24" s="55">
        <v>372.6</v>
      </c>
      <c r="C24" s="55">
        <v>459.3</v>
      </c>
      <c r="D24" s="55">
        <v>533.79999999999995</v>
      </c>
      <c r="E24" s="55">
        <v>515.6</v>
      </c>
      <c r="F24" s="55">
        <v>481.6</v>
      </c>
      <c r="G24" s="55">
        <v>445.4</v>
      </c>
      <c r="H24" s="55">
        <v>499.1</v>
      </c>
      <c r="I24" s="55">
        <v>464.3</v>
      </c>
      <c r="J24" s="55">
        <v>501.7</v>
      </c>
      <c r="K24" s="55">
        <v>525.29999999999995</v>
      </c>
      <c r="L24" s="55">
        <v>504.1</v>
      </c>
      <c r="M24" s="52">
        <v>539.70000000000005</v>
      </c>
    </row>
    <row r="25" spans="1:13" x14ac:dyDescent="0.2">
      <c r="A25" s="43">
        <v>2020</v>
      </c>
      <c r="B25" s="51">
        <v>379.8</v>
      </c>
      <c r="C25" s="51">
        <v>484.8</v>
      </c>
      <c r="D25" s="51">
        <v>500.5</v>
      </c>
      <c r="E25" s="51">
        <v>285.60000000000002</v>
      </c>
      <c r="F25" s="51">
        <v>329.4</v>
      </c>
      <c r="G25" s="51">
        <v>413.5</v>
      </c>
      <c r="H25" s="51">
        <v>496.6</v>
      </c>
      <c r="I25" s="51">
        <v>433.6</v>
      </c>
      <c r="J25" s="51">
        <v>508.3</v>
      </c>
      <c r="K25" s="51">
        <v>493.6</v>
      </c>
      <c r="L25" s="51">
        <v>522.9</v>
      </c>
      <c r="M25" s="52">
        <v>567.29999999999995</v>
      </c>
    </row>
    <row r="26" spans="1:13" x14ac:dyDescent="0.2">
      <c r="A26" s="43">
        <v>2021</v>
      </c>
      <c r="B26" s="51">
        <v>399.4</v>
      </c>
      <c r="C26" s="51">
        <v>521.4</v>
      </c>
      <c r="D26" s="51">
        <v>630.1</v>
      </c>
      <c r="E26" s="51">
        <v>562.20000000000005</v>
      </c>
      <c r="F26" s="51">
        <v>563.4</v>
      </c>
      <c r="G26" s="51">
        <v>589.70000000000005</v>
      </c>
      <c r="H26" s="51">
        <v>562</v>
      </c>
      <c r="I26" s="51">
        <v>574.9</v>
      </c>
      <c r="J26" s="51">
        <v>671.2</v>
      </c>
      <c r="K26" s="51">
        <v>646.9</v>
      </c>
      <c r="L26" s="51">
        <v>701.5</v>
      </c>
      <c r="M26" s="52">
        <v>754</v>
      </c>
    </row>
    <row r="27" spans="1:13" x14ac:dyDescent="0.2">
      <c r="A27" s="44">
        <v>2022</v>
      </c>
      <c r="B27" s="53">
        <v>621.20000000000005</v>
      </c>
      <c r="C27" s="53">
        <v>669.1</v>
      </c>
      <c r="D27" s="53">
        <v>747.3</v>
      </c>
      <c r="E27" s="53">
        <v>770.8</v>
      </c>
      <c r="F27" s="53"/>
      <c r="G27" s="53"/>
      <c r="H27" s="53"/>
      <c r="I27" s="53"/>
      <c r="J27" s="53"/>
      <c r="K27" s="53"/>
      <c r="L27" s="53"/>
      <c r="M27" s="54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O32"/>
  <sheetViews>
    <sheetView workbookViewId="0">
      <selection activeCell="AO25" sqref="AO25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41" width="6.7109375" style="3" customWidth="1"/>
    <col min="42" max="16384" width="9.140625" style="3"/>
  </cols>
  <sheetData>
    <row r="2" spans="1:13" x14ac:dyDescent="0.2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64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x14ac:dyDescent="0.2">
      <c r="A23" s="172"/>
      <c r="B23" s="166">
        <v>2019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>
        <v>2020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0">
        <v>2021</v>
      </c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2"/>
      <c r="AL23" s="160">
        <v>2022</v>
      </c>
      <c r="AM23" s="161"/>
      <c r="AN23" s="161"/>
      <c r="AO23" s="162"/>
    </row>
    <row r="24" spans="1:41" x14ac:dyDescent="0.2">
      <c r="A24" s="173"/>
      <c r="B24" s="31" t="s">
        <v>13</v>
      </c>
      <c r="C24" s="31" t="s">
        <v>14</v>
      </c>
      <c r="D24" s="31" t="s">
        <v>15</v>
      </c>
      <c r="E24" s="31" t="s">
        <v>16</v>
      </c>
      <c r="F24" s="31" t="s">
        <v>17</v>
      </c>
      <c r="G24" s="31" t="s">
        <v>18</v>
      </c>
      <c r="H24" s="31" t="s">
        <v>19</v>
      </c>
      <c r="I24" s="31" t="s">
        <v>20</v>
      </c>
      <c r="J24" s="31" t="s">
        <v>21</v>
      </c>
      <c r="K24" s="31" t="s">
        <v>22</v>
      </c>
      <c r="L24" s="31" t="s">
        <v>23</v>
      </c>
      <c r="M24" s="31" t="s">
        <v>24</v>
      </c>
      <c r="N24" s="31" t="s">
        <v>13</v>
      </c>
      <c r="O24" s="31" t="s">
        <v>14</v>
      </c>
      <c r="P24" s="31" t="s">
        <v>15</v>
      </c>
      <c r="Q24" s="31" t="s">
        <v>16</v>
      </c>
      <c r="R24" s="31" t="s">
        <v>17</v>
      </c>
      <c r="S24" s="31" t="s">
        <v>25</v>
      </c>
      <c r="T24" s="31" t="s">
        <v>19</v>
      </c>
      <c r="U24" s="31" t="s">
        <v>26</v>
      </c>
      <c r="V24" s="31" t="s">
        <v>21</v>
      </c>
      <c r="W24" s="31" t="s">
        <v>27</v>
      </c>
      <c r="X24" s="31" t="s">
        <v>23</v>
      </c>
      <c r="Y24" s="31" t="s">
        <v>24</v>
      </c>
      <c r="Z24" s="72" t="s">
        <v>13</v>
      </c>
      <c r="AA24" s="72" t="s">
        <v>14</v>
      </c>
      <c r="AB24" s="73" t="s">
        <v>15</v>
      </c>
      <c r="AC24" s="72" t="s">
        <v>16</v>
      </c>
      <c r="AD24" s="72" t="s">
        <v>17</v>
      </c>
      <c r="AE24" s="72" t="s">
        <v>25</v>
      </c>
      <c r="AF24" s="72" t="s">
        <v>19</v>
      </c>
      <c r="AG24" s="72" t="s">
        <v>26</v>
      </c>
      <c r="AH24" s="83" t="s">
        <v>21</v>
      </c>
      <c r="AI24" s="44" t="s">
        <v>27</v>
      </c>
      <c r="AJ24" s="40" t="s">
        <v>23</v>
      </c>
      <c r="AK24" s="40" t="s">
        <v>24</v>
      </c>
      <c r="AL24" s="135" t="s">
        <v>13</v>
      </c>
      <c r="AM24" s="135" t="s">
        <v>14</v>
      </c>
      <c r="AN24" s="149" t="s">
        <v>15</v>
      </c>
      <c r="AO24" s="74" t="s">
        <v>16</v>
      </c>
    </row>
    <row r="25" spans="1:41" ht="27.75" customHeight="1" x14ac:dyDescent="0.2">
      <c r="A25" s="28" t="s">
        <v>60</v>
      </c>
      <c r="B25" s="47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80">
        <v>70.407885353173725</v>
      </c>
      <c r="AA25" s="23">
        <v>130.56565598353049</v>
      </c>
      <c r="AB25" s="23">
        <v>120.83026196604835</v>
      </c>
      <c r="AC25" s="60">
        <v>89.231037795592442</v>
      </c>
      <c r="AD25" s="23">
        <v>100.2114807539604</v>
      </c>
      <c r="AE25" s="70">
        <v>104.66057637383682</v>
      </c>
      <c r="AF25" s="70">
        <v>95.30942428771003</v>
      </c>
      <c r="AG25" s="23">
        <v>102.29866266763055</v>
      </c>
      <c r="AH25" s="23">
        <v>116.75028041134044</v>
      </c>
      <c r="AI25" s="23">
        <v>96.373528322817748</v>
      </c>
      <c r="AJ25" s="23">
        <v>108.43907965493625</v>
      </c>
      <c r="AK25" s="106">
        <v>107.49454762149138</v>
      </c>
      <c r="AL25" s="23">
        <v>82.382820507434104</v>
      </c>
      <c r="AM25" s="23">
        <v>107.71021346216322</v>
      </c>
      <c r="AN25" s="21">
        <v>111.69471692488227</v>
      </c>
      <c r="AO25" s="105">
        <v>103.13914049085714</v>
      </c>
    </row>
    <row r="26" spans="1:41" ht="42" customHeight="1" x14ac:dyDescent="0.2">
      <c r="A26" s="29" t="s">
        <v>61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76">
        <f>IF(379831.59944="","-",399368.86107/379831.59944*100)</f>
        <v>105.14366410240868</v>
      </c>
      <c r="AA26" s="61">
        <f>IF(484785.07909="","-",521438.57325/484785.07909*100)</f>
        <v>107.56077192573727</v>
      </c>
      <c r="AB26" s="61">
        <f>IF(500496.7331="","-",630055.59405/500496.7331*100)</f>
        <v>125.88605526903886</v>
      </c>
      <c r="AC26" s="61">
        <f>IF(285604.18681="","-",562205.14526/285604.18681*100)</f>
        <v>196.84765533007069</v>
      </c>
      <c r="AD26" s="61">
        <f>IF(329360.04715="","-",563394.10094/329360.04715*100)</f>
        <v>171.05720800538208</v>
      </c>
      <c r="AE26" s="61">
        <f>IF(413539.17419="","-",589651.5133/413539.17419*100)</f>
        <v>142.58661575531545</v>
      </c>
      <c r="AF26" s="61">
        <f>IF(496638.96559="","-",561993.46263/496638.96559*100)</f>
        <v>113.15935751484174</v>
      </c>
      <c r="AG26" s="15">
        <f>IF(433625.62616="","-",574911.79655/433625.62616*100)</f>
        <v>132.58252323350189</v>
      </c>
      <c r="AH26" s="15">
        <f>IF(508337.58442="","-",671211.13459/508337.58442*100)</f>
        <v>132.04043044659673</v>
      </c>
      <c r="AI26" s="15">
        <f>IF(493580.30765="","-",646869.8529/493580.30765*100)</f>
        <v>131.05665742213895</v>
      </c>
      <c r="AJ26" s="15">
        <f>IF(522886.87074="","-",701459.71505/522886.87074*100)</f>
        <v>134.15133450516365</v>
      </c>
      <c r="AK26" s="17">
        <f>IF(567302.1235="","-",754030.94744/567302.1235*100)</f>
        <v>132.91523444121219</v>
      </c>
      <c r="AL26" s="15">
        <f>IF(399368.86107="","-",621191.962/399368.86107*100)</f>
        <v>155.54341426011172</v>
      </c>
      <c r="AM26" s="15">
        <f>IF(521438.57325="","-",669087.18828/521438.57325*100)</f>
        <v>128.31562960709678</v>
      </c>
      <c r="AN26" s="15">
        <f>IF(630055.59405="","-",747335.04093/630055.59405*100)</f>
        <v>118.61414262289576</v>
      </c>
      <c r="AO26" s="81">
        <f>IF(562205.14526="","-",770794.93773/562205.14526*100)</f>
        <v>137.10207816997737</v>
      </c>
    </row>
    <row r="27" spans="1:4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4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Z28" s="77"/>
      <c r="AA28" s="77"/>
      <c r="AB28" s="78"/>
      <c r="AC28" s="79"/>
      <c r="AD28" s="77"/>
      <c r="AE28" s="71"/>
      <c r="AF28" s="71"/>
      <c r="AG28" s="71"/>
      <c r="AH28" s="71"/>
    </row>
    <row r="31" spans="1:41" ht="15.75" x14ac:dyDescent="0.25">
      <c r="S31" s="98"/>
      <c r="T31" s="99"/>
      <c r="U31" s="100"/>
      <c r="V31" s="99"/>
      <c r="W31" s="98"/>
      <c r="X31" s="99"/>
      <c r="Y31" s="100"/>
      <c r="Z31" s="99"/>
      <c r="AA31" s="100"/>
      <c r="AB31" s="99"/>
      <c r="AC31" s="97"/>
      <c r="AD31" s="99"/>
      <c r="AE31" s="97"/>
      <c r="AF31" s="99"/>
      <c r="AG31" s="97"/>
      <c r="AH31" s="99"/>
      <c r="AI31" s="101"/>
      <c r="AJ31" s="99"/>
      <c r="AK31" s="89"/>
      <c r="AL31" s="99"/>
      <c r="AM31" s="97"/>
      <c r="AN31" s="99"/>
      <c r="AO31" s="96"/>
    </row>
    <row r="32" spans="1:41" ht="15.75" x14ac:dyDescent="0.2">
      <c r="X32" s="97"/>
    </row>
  </sheetData>
  <mergeCells count="6">
    <mergeCell ref="AL23:AO23"/>
    <mergeCell ref="A2:L2"/>
    <mergeCell ref="A23:A24"/>
    <mergeCell ref="B23:M23"/>
    <mergeCell ref="N23:Y23"/>
    <mergeCell ref="Z23:AK2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C40" sqref="C40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x14ac:dyDescent="0.2">
      <c r="A2" s="163" t="s">
        <v>106</v>
      </c>
      <c r="B2" s="163"/>
      <c r="C2" s="163"/>
      <c r="D2" s="163"/>
      <c r="E2" s="163"/>
      <c r="F2" s="163"/>
      <c r="G2" s="68"/>
      <c r="H2" s="64"/>
      <c r="I2" s="64"/>
      <c r="J2" s="64"/>
      <c r="K2" s="64"/>
      <c r="L2" s="64"/>
      <c r="M2" s="64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2"/>
      <c r="B22" s="42"/>
      <c r="C22" s="42"/>
      <c r="D22" s="42"/>
      <c r="E22" s="42"/>
      <c r="F22" s="42"/>
      <c r="G22" s="42"/>
    </row>
    <row r="23" spans="1:7" x14ac:dyDescent="0.2">
      <c r="A23" s="42"/>
      <c r="B23" s="42"/>
      <c r="C23" s="42"/>
      <c r="D23" s="42"/>
      <c r="E23" s="42"/>
      <c r="F23" s="42"/>
      <c r="G23" s="42"/>
    </row>
    <row r="24" spans="1:7" ht="24" x14ac:dyDescent="0.2">
      <c r="A24" s="57" t="s">
        <v>28</v>
      </c>
      <c r="B24" s="37" t="s">
        <v>97</v>
      </c>
      <c r="C24" s="14" t="s">
        <v>98</v>
      </c>
      <c r="D24" s="14" t="s">
        <v>99</v>
      </c>
      <c r="E24" s="14" t="s">
        <v>100</v>
      </c>
      <c r="F24" s="14" t="s">
        <v>101</v>
      </c>
      <c r="G24" s="14" t="s">
        <v>102</v>
      </c>
    </row>
    <row r="25" spans="1:7" x14ac:dyDescent="0.2">
      <c r="A25" s="48" t="s">
        <v>29</v>
      </c>
      <c r="B25" s="121">
        <v>5.2</v>
      </c>
      <c r="C25" s="122">
        <v>1.7</v>
      </c>
      <c r="D25" s="122">
        <v>1.7</v>
      </c>
      <c r="E25" s="122">
        <v>2.1</v>
      </c>
      <c r="F25" s="122">
        <v>2.6</v>
      </c>
      <c r="G25" s="123">
        <v>2.7</v>
      </c>
    </row>
    <row r="26" spans="1:7" x14ac:dyDescent="0.2">
      <c r="A26" s="49" t="s">
        <v>30</v>
      </c>
      <c r="B26" s="124">
        <v>4.4000000000000004</v>
      </c>
      <c r="C26" s="116">
        <v>4.4000000000000004</v>
      </c>
      <c r="D26" s="116">
        <v>4.3</v>
      </c>
      <c r="E26" s="116">
        <v>4.7</v>
      </c>
      <c r="F26" s="116">
        <v>5.5</v>
      </c>
      <c r="G26" s="108">
        <v>5.9</v>
      </c>
    </row>
    <row r="27" spans="1:7" x14ac:dyDescent="0.2">
      <c r="A27" s="49" t="s">
        <v>31</v>
      </c>
      <c r="B27" s="124">
        <v>75.599999999999994</v>
      </c>
      <c r="C27" s="116">
        <v>86.5</v>
      </c>
      <c r="D27" s="116">
        <v>85</v>
      </c>
      <c r="E27" s="116">
        <v>82</v>
      </c>
      <c r="F27" s="116">
        <v>81.7</v>
      </c>
      <c r="G27" s="108">
        <v>81.3</v>
      </c>
    </row>
    <row r="28" spans="1:7" x14ac:dyDescent="0.2">
      <c r="A28" s="49" t="s">
        <v>32</v>
      </c>
      <c r="B28" s="124">
        <v>1.5</v>
      </c>
      <c r="C28" s="116">
        <v>2.5</v>
      </c>
      <c r="D28" s="116">
        <v>2.5</v>
      </c>
      <c r="E28" s="116">
        <v>2.5</v>
      </c>
      <c r="F28" s="116">
        <v>2.6</v>
      </c>
      <c r="G28" s="108">
        <v>2.6</v>
      </c>
    </row>
    <row r="29" spans="1:7" x14ac:dyDescent="0.2">
      <c r="A29" s="49" t="s">
        <v>48</v>
      </c>
      <c r="B29" s="124">
        <v>0.1</v>
      </c>
      <c r="C29" s="116">
        <v>0.2</v>
      </c>
      <c r="D29" s="116">
        <v>0.2</v>
      </c>
      <c r="E29" s="116">
        <v>0.2</v>
      </c>
      <c r="F29" s="116">
        <v>0.3</v>
      </c>
      <c r="G29" s="108">
        <v>0.2</v>
      </c>
    </row>
    <row r="30" spans="1:7" x14ac:dyDescent="0.2">
      <c r="A30" s="49" t="s">
        <v>49</v>
      </c>
      <c r="B30" s="124">
        <v>12.8</v>
      </c>
      <c r="C30" s="116">
        <v>4.2</v>
      </c>
      <c r="D30" s="116">
        <v>5.9</v>
      </c>
      <c r="E30" s="116">
        <v>7.8</v>
      </c>
      <c r="F30" s="116">
        <v>6.7</v>
      </c>
      <c r="G30" s="108">
        <v>6.7</v>
      </c>
    </row>
    <row r="31" spans="1:7" x14ac:dyDescent="0.2">
      <c r="A31" s="50" t="s">
        <v>50</v>
      </c>
      <c r="B31" s="125">
        <v>0.4</v>
      </c>
      <c r="C31" s="126">
        <v>0.5</v>
      </c>
      <c r="D31" s="126">
        <v>0.4</v>
      </c>
      <c r="E31" s="126">
        <v>0.7</v>
      </c>
      <c r="F31" s="126">
        <v>0.6</v>
      </c>
      <c r="G31" s="127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Corina Vicol</cp:lastModifiedBy>
  <dcterms:created xsi:type="dcterms:W3CDTF">2017-02-13T11:50:10Z</dcterms:created>
  <dcterms:modified xsi:type="dcterms:W3CDTF">2022-06-15T06:27:57Z</dcterms:modified>
</cp:coreProperties>
</file>