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tables/table1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comert\"/>
    </mc:Choice>
  </mc:AlternateContent>
  <xr:revisionPtr revIDLastSave="0" documentId="13_ncr:1_{1998EC93-6AB1-40FA-B0B9-0C78AB84534B}" xr6:coauthVersionLast="37" xr6:coauthVersionMax="37" xr10:uidLastSave="{00000000-0000-0000-0000-000000000000}"/>
  <bookViews>
    <workbookView xWindow="0" yWindow="0" windowWidth="24000" windowHeight="9585" tabRatio="857" xr2:uid="{00000000-000D-0000-FFFF-FFFF00000000}"/>
  </bookViews>
  <sheets>
    <sheet name="Figura 1" sheetId="1" r:id="rId1"/>
    <sheet name="Figura 2" sheetId="2" r:id="rId2"/>
    <sheet name="Figura 3" sheetId="3" r:id="rId3"/>
    <sheet name="Figura 4" sheetId="4" r:id="rId4"/>
    <sheet name="Figura 5" sheetId="5" r:id="rId5"/>
    <sheet name="Figura 6" sheetId="17" r:id="rId6"/>
    <sheet name="Figura 7" sheetId="7" r:id="rId7"/>
    <sheet name="Figura 8" sheetId="8" r:id="rId8"/>
    <sheet name="Figura 9" sheetId="9" r:id="rId9"/>
    <sheet name="Figura 10" sheetId="10" r:id="rId10"/>
    <sheet name="Figura 11" sheetId="16" r:id="rId11"/>
    <sheet name="Figura 12" sheetId="12" r:id="rId12"/>
    <sheet name="Figura 13" sheetId="13" r:id="rId13"/>
    <sheet name="Figura 14" sheetId="14" r:id="rId14"/>
  </sheets>
  <calcPr calcId="1790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6" i="8" l="1"/>
  <c r="AM26" i="8"/>
  <c r="AL26" i="8"/>
  <c r="AN25" i="2" l="1"/>
  <c r="AM25" i="2"/>
  <c r="AL25" i="2"/>
  <c r="B25" i="2" l="1"/>
  <c r="C25" i="2"/>
  <c r="D25" i="2"/>
  <c r="E25" i="2"/>
  <c r="F25" i="2"/>
  <c r="G25" i="2"/>
  <c r="H25" i="2"/>
  <c r="I25" i="2"/>
  <c r="J25" i="2"/>
  <c r="K25" i="2"/>
  <c r="L25" i="2"/>
  <c r="M25" i="2"/>
  <c r="AK26" i="8" l="1"/>
  <c r="AJ26" i="8"/>
  <c r="AI26" i="8"/>
  <c r="AH26" i="8"/>
  <c r="AG26" i="8"/>
  <c r="AK25" i="2" l="1"/>
  <c r="AJ25" i="2"/>
  <c r="AI25" i="2"/>
  <c r="AH25" i="2"/>
  <c r="AG25" i="2"/>
  <c r="AF26" i="8" l="1"/>
  <c r="AE26" i="8"/>
  <c r="AD26" i="8"/>
  <c r="AC26" i="8"/>
  <c r="AB26" i="8"/>
  <c r="AA26" i="8"/>
  <c r="Z26" i="8"/>
  <c r="AF25" i="2" l="1"/>
  <c r="AE25" i="2"/>
  <c r="AD25" i="2"/>
  <c r="AC25" i="2"/>
  <c r="AB25" i="2"/>
  <c r="AA25" i="2"/>
  <c r="Z25" i="2"/>
  <c r="T25" i="2" l="1"/>
  <c r="Y26" i="8" l="1"/>
  <c r="X26" i="8"/>
  <c r="W26" i="8"/>
  <c r="V26" i="8"/>
  <c r="U26" i="8"/>
  <c r="T26" i="8"/>
  <c r="S26" i="8"/>
  <c r="R26" i="8"/>
  <c r="Q26" i="8"/>
  <c r="P26" i="8"/>
  <c r="O26" i="8"/>
  <c r="N26" i="8"/>
  <c r="Y25" i="2" l="1"/>
  <c r="X25" i="2"/>
  <c r="W25" i="2"/>
  <c r="V25" i="2"/>
  <c r="U25" i="2"/>
  <c r="S25" i="2"/>
  <c r="R25" i="2"/>
  <c r="Q25" i="2"/>
  <c r="P25" i="2"/>
  <c r="O25" i="2"/>
  <c r="N25" i="2"/>
  <c r="M26" i="8" l="1"/>
  <c r="L26" i="8"/>
  <c r="K26" i="8"/>
  <c r="J26" i="8"/>
  <c r="I26" i="8"/>
  <c r="H26" i="8"/>
  <c r="G26" i="8"/>
  <c r="F26" i="8"/>
  <c r="E26" i="8"/>
  <c r="D26" i="8"/>
  <c r="C26" i="8"/>
  <c r="B26" i="8"/>
</calcChain>
</file>

<file path=xl/sharedStrings.xml><?xml version="1.0" encoding="utf-8"?>
<sst xmlns="http://schemas.openxmlformats.org/spreadsheetml/2006/main" count="295" uniqueCount="112">
  <si>
    <t xml:space="preserve"> 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</si>
  <si>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</si>
  <si>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</si>
  <si>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</si>
  <si>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</si>
  <si>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</si>
  <si>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</si>
  <si>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</si>
  <si>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</si>
  <si>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</si>
  <si>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</si>
  <si>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</si>
  <si>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</si>
  <si>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</t>
  </si>
  <si>
    <t>II</t>
  </si>
  <si>
    <t>III</t>
  </si>
  <si>
    <t>IV</t>
  </si>
  <si>
    <t>V</t>
  </si>
  <si>
    <t xml:space="preserve">VI </t>
  </si>
  <si>
    <t>VII</t>
  </si>
  <si>
    <t xml:space="preserve">VIII </t>
  </si>
  <si>
    <t>IX</t>
  </si>
  <si>
    <t xml:space="preserve">X </t>
  </si>
  <si>
    <t>XI</t>
  </si>
  <si>
    <t>XII</t>
  </si>
  <si>
    <t>VI</t>
  </si>
  <si>
    <t>VIII</t>
  </si>
  <si>
    <t>X</t>
  </si>
  <si>
    <t>Moduri de transport</t>
  </si>
  <si>
    <t>Transport maritim</t>
  </si>
  <si>
    <t>Transport feroviar</t>
  </si>
  <si>
    <t>Transport rutier</t>
  </si>
  <si>
    <t>Transport aerian</t>
  </si>
  <si>
    <t xml:space="preserve">Ţările Uniunii Europene </t>
  </si>
  <si>
    <t xml:space="preserve">Ţările CSI </t>
  </si>
  <si>
    <t xml:space="preserve">Celelalte ţări ale lumii </t>
  </si>
  <si>
    <t>România</t>
  </si>
  <si>
    <t>Germania</t>
  </si>
  <si>
    <t>Turcia</t>
  </si>
  <si>
    <t>Italia</t>
  </si>
  <si>
    <t>Polonia</t>
  </si>
  <si>
    <t>Ucraina</t>
  </si>
  <si>
    <t>Belarus</t>
  </si>
  <si>
    <t>Ungaria</t>
  </si>
  <si>
    <t>Spania</t>
  </si>
  <si>
    <t>Bulgaria</t>
  </si>
  <si>
    <t>Olanda</t>
  </si>
  <si>
    <t xml:space="preserve">Regatul Unit </t>
  </si>
  <si>
    <t>%</t>
  </si>
  <si>
    <t>Expedieri poştale</t>
  </si>
  <si>
    <t>Instalaţii fixe de transport</t>
  </si>
  <si>
    <t>Autopropulsie</t>
  </si>
  <si>
    <t>Ţările Uniunii Europene - total</t>
  </si>
  <si>
    <t>Ţările CSI - total</t>
  </si>
  <si>
    <t>Celelalte ţări ale lumii - total</t>
  </si>
  <si>
    <t>China</t>
  </si>
  <si>
    <t>Austria</t>
  </si>
  <si>
    <t>Perioada</t>
  </si>
  <si>
    <t>Export</t>
  </si>
  <si>
    <t>Import</t>
  </si>
  <si>
    <t>Balanţa Comercială</t>
  </si>
  <si>
    <t>În % faţă de luna precedentă</t>
  </si>
  <si>
    <t>În % faţă de luna corespunzătoare din anul precedent</t>
  </si>
  <si>
    <t>Grecia</t>
  </si>
  <si>
    <t>Federația Rusă</t>
  </si>
  <si>
    <t>Elveția</t>
  </si>
  <si>
    <t>Franța</t>
  </si>
  <si>
    <t>Cehia</t>
  </si>
  <si>
    <t>S.U.A.</t>
  </si>
  <si>
    <t>Coreea de Sud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</si>
  <si>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Evoluţia lunară a exporturilor de mărfuri,  în anii 2017-2022 (milioane dolari SUA)</t>
    </r>
  </si>
  <si>
    <r>
      <t xml:space="preserve">Figura 2. </t>
    </r>
    <r>
      <rPr>
        <b/>
        <i/>
        <sz val="9"/>
        <color indexed="8"/>
        <rFont val="Arial"/>
        <family val="2"/>
        <charset val="204"/>
      </rPr>
      <t>Evoluţia lunară a indicilor valorici ai exporturilor de mărfuri, în anii 2019-2022 (%)</t>
    </r>
  </si>
  <si>
    <t>Cipru</t>
  </si>
  <si>
    <t>Cereale şi preparate pe bază de cereale</t>
  </si>
  <si>
    <t>Legume şi fructe</t>
  </si>
  <si>
    <t>Seminţe şi fructe oleaginoase</t>
  </si>
  <si>
    <t xml:space="preserve">Grăsimi şi uleiuri vegetale </t>
  </si>
  <si>
    <t>Produse medicinale şi farmaceutice</t>
  </si>
  <si>
    <t xml:space="preserve">Maşini şi aparate electrice </t>
  </si>
  <si>
    <t>Mobilă şi părţile ei</t>
  </si>
  <si>
    <t>Îmbrăcăminte şi accesorii</t>
  </si>
  <si>
    <t>Alte mărfuri</t>
  </si>
  <si>
    <t>Băuturi alcoolice şi nealcoolice</t>
  </si>
  <si>
    <r>
      <rPr>
        <b/>
        <sz val="9"/>
        <color indexed="8"/>
        <rFont val="Arial"/>
        <family val="2"/>
        <charset val="204"/>
      </rPr>
      <t>Figura 7.</t>
    </r>
    <r>
      <rPr>
        <b/>
        <i/>
        <sz val="9"/>
        <color indexed="8"/>
        <rFont val="Arial"/>
        <family val="2"/>
        <charset val="204"/>
      </rPr>
      <t xml:space="preserve"> Evoluţia lunară a importurilor de mărfuri, în anii 2017-2022 (milioane dolari SUA)</t>
    </r>
  </si>
  <si>
    <r>
      <t xml:space="preserve">Figura 8. </t>
    </r>
    <r>
      <rPr>
        <b/>
        <i/>
        <sz val="9"/>
        <color indexed="8"/>
        <rFont val="Arial"/>
        <family val="2"/>
        <charset val="204"/>
      </rPr>
      <t>Evoluţia lunară a indicilor valorici ai importurilor de mărfuri, în anii 2019-2022 (%)</t>
    </r>
  </si>
  <si>
    <t>India</t>
  </si>
  <si>
    <r>
      <t xml:space="preserve">Figura 13. </t>
    </r>
    <r>
      <rPr>
        <b/>
        <i/>
        <sz val="9"/>
        <color indexed="8"/>
        <rFont val="Arial"/>
        <family val="2"/>
        <charset val="204"/>
      </rPr>
      <t>Evoluţia lunară a balanţei comerciale, în anii 2017-2022 (milioane dolari SUA)</t>
    </r>
  </si>
  <si>
    <t>Gaz şi produse industriale obţinute din gaz</t>
  </si>
  <si>
    <t xml:space="preserve">Maşini şi aparate specializate </t>
  </si>
  <si>
    <t xml:space="preserve">Vehicule rutiere </t>
  </si>
  <si>
    <t>Ianuarie-martie 2022</t>
  </si>
  <si>
    <t>Ianuarie-martie 2021</t>
  </si>
  <si>
    <t>Ianuarie-martie 2020</t>
  </si>
  <si>
    <t>Ianuarie-martie 2019</t>
  </si>
  <si>
    <t>Ianuarie-martie 2018</t>
  </si>
  <si>
    <t>Ianuarie-martie 2017</t>
  </si>
  <si>
    <t>Figura 14. Tendinţele comerţului internaţional cu mărfuri, în ianuarie-martie 2017-2022 (milioane dolari SUA)</t>
  </si>
  <si>
    <t>Liban</t>
  </si>
  <si>
    <t xml:space="preserve">Fire, tesături, articole textile </t>
  </si>
  <si>
    <t>Vehicule rutiere</t>
  </si>
  <si>
    <t xml:space="preserve">Petrol şi produse petroliere </t>
  </si>
  <si>
    <t xml:space="preserve">Fire, tesături şi articole textile </t>
  </si>
  <si>
    <t xml:space="preserve">Maşini şi aparate industriale </t>
  </si>
  <si>
    <t>Îngrăşăminte minerale sau chimice</t>
  </si>
  <si>
    <r>
      <t xml:space="preserve">Figura 12. </t>
    </r>
    <r>
      <rPr>
        <b/>
        <i/>
        <sz val="9"/>
        <color theme="1"/>
        <rFont val="Arial"/>
        <family val="2"/>
        <charset val="204"/>
      </rPr>
      <t>Structura importurilor, pe grupe de mărfuri (%)</t>
    </r>
  </si>
  <si>
    <r>
      <rPr>
        <b/>
        <sz val="9"/>
        <color theme="1"/>
        <rFont val="Arial"/>
        <family val="2"/>
        <charset val="204"/>
      </rPr>
      <t xml:space="preserve">Figura 6. </t>
    </r>
    <r>
      <rPr>
        <b/>
        <i/>
        <sz val="9"/>
        <color theme="1"/>
        <rFont val="Arial"/>
        <family val="2"/>
        <charset val="204"/>
      </rPr>
      <t>Structura exporturilor, pe grupe de mărfuri (%)</t>
    </r>
  </si>
  <si>
    <r>
      <rPr>
        <b/>
        <sz val="9"/>
        <color rgb="FF000000"/>
        <rFont val="Arial"/>
        <family val="2"/>
        <charset val="204"/>
      </rPr>
      <t xml:space="preserve">Figura 3. </t>
    </r>
    <r>
      <rPr>
        <b/>
        <i/>
        <sz val="9"/>
        <color indexed="8"/>
        <rFont val="Arial"/>
        <family val="2"/>
        <charset val="204"/>
      </rPr>
      <t>Structura exporturilor de mărfuri, în ianuarie-martie 2017-2022, după modul de transport (%)</t>
    </r>
  </si>
  <si>
    <r>
      <rPr>
        <b/>
        <sz val="9"/>
        <color rgb="FF000000"/>
        <rFont val="Arial"/>
        <family val="2"/>
        <charset val="204"/>
      </rPr>
      <t>Figura 4.</t>
    </r>
    <r>
      <rPr>
        <b/>
        <i/>
        <sz val="9"/>
        <color indexed="8"/>
        <rFont val="Arial"/>
        <family val="2"/>
        <charset val="204"/>
      </rPr>
      <t xml:space="preserve"> Structura exporturilor de mărfuri, în ianuarie-martie 2017-2022, pe grupe de ţări (%)</t>
    </r>
  </si>
  <si>
    <r>
      <rPr>
        <b/>
        <sz val="9"/>
        <color rgb="FF000000"/>
        <rFont val="Arial"/>
        <family val="2"/>
        <charset val="204"/>
      </rPr>
      <t>Figura 5.</t>
    </r>
    <r>
      <rPr>
        <b/>
        <i/>
        <sz val="9"/>
        <color indexed="8"/>
        <rFont val="Arial"/>
        <family val="2"/>
        <charset val="204"/>
      </rPr>
      <t xml:space="preserve"> Structura exporturilor, în ianuarie-martie 2017-2022, pe principalele ţări de destinaţie a mărfurilor (%)</t>
    </r>
  </si>
  <si>
    <r>
      <t xml:space="preserve">Figura 9. </t>
    </r>
    <r>
      <rPr>
        <b/>
        <i/>
        <sz val="9"/>
        <color rgb="FF000000"/>
        <rFont val="Arial"/>
        <family val="2"/>
        <charset val="204"/>
      </rPr>
      <t>Structura importurilor de mărfuri, în ianuarie-martie 2017-2022, după modul de transport (%)</t>
    </r>
  </si>
  <si>
    <r>
      <t xml:space="preserve">    Figura 10. </t>
    </r>
    <r>
      <rPr>
        <b/>
        <i/>
        <sz val="9"/>
        <color theme="1"/>
        <rFont val="Arial"/>
        <family val="2"/>
        <charset val="204"/>
      </rPr>
      <t>Structura importurilor de mărfuri, în ianuarie-martie 2017-2022, pe grupe de ţări (%)</t>
    </r>
  </si>
  <si>
    <r>
      <t xml:space="preserve">Figura 11. </t>
    </r>
    <r>
      <rPr>
        <b/>
        <i/>
        <sz val="9"/>
        <color rgb="FF000000"/>
        <rFont val="Arial"/>
        <family val="2"/>
        <charset val="204"/>
      </rPr>
      <t>Structura importurilor, în ianuarie-martie 2017-2022, pe principalele ţări de origine a mărfurilor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</si>
</sst>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rgb="FF008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5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18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justify"/>
    </xf>
    <xf numFmtId="164" fontId="4" fillId="0" borderId="0" xfId="0" applyNumberFormat="1" applyFont="1" applyFill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165" fontId="4" fillId="0" borderId="6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 wrapText="1" indent="1"/>
    </xf>
    <xf numFmtId="0" fontId="6" fillId="0" borderId="5" xfId="0" applyNumberFormat="1" applyFont="1" applyFill="1" applyBorder="1" applyAlignment="1" applyProtection="1">
      <alignment horizontal="left" wrapText="1" indent="1"/>
    </xf>
    <xf numFmtId="165" fontId="4" fillId="0" borderId="2" xfId="0" applyNumberFormat="1" applyFont="1" applyFill="1" applyBorder="1" applyAlignment="1" applyProtection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Border="1" applyAlignment="1">
      <alignment horizontal="center"/>
    </xf>
    <xf numFmtId="0" fontId="6" fillId="0" borderId="12" xfId="0" applyNumberFormat="1" applyFont="1" applyFill="1" applyBorder="1" applyAlignment="1" applyProtection="1">
      <alignment horizontal="left" wrapText="1" indent="1"/>
    </xf>
    <xf numFmtId="0" fontId="6" fillId="0" borderId="13" xfId="0" applyNumberFormat="1" applyFont="1" applyFill="1" applyBorder="1" applyAlignment="1" applyProtection="1">
      <alignment horizontal="left" wrapText="1" indent="1"/>
    </xf>
    <xf numFmtId="0" fontId="6" fillId="0" borderId="8" xfId="0" applyNumberFormat="1" applyFont="1" applyFill="1" applyBorder="1" applyAlignment="1" applyProtection="1">
      <alignment horizontal="left" wrapText="1" indent="1"/>
    </xf>
    <xf numFmtId="165" fontId="4" fillId="0" borderId="9" xfId="0" applyNumberFormat="1" applyFont="1" applyFill="1" applyBorder="1" applyAlignment="1" applyProtection="1">
      <alignment horizontal="center"/>
    </xf>
    <xf numFmtId="0" fontId="6" fillId="0" borderId="12" xfId="0" applyFont="1" applyBorder="1" applyAlignment="1">
      <alignment horizontal="left" wrapText="1" indent="1"/>
    </xf>
    <xf numFmtId="0" fontId="6" fillId="0" borderId="8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wrapText="1" inden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4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165" fontId="4" fillId="0" borderId="10" xfId="0" applyNumberFormat="1" applyFont="1" applyFill="1" applyBorder="1" applyAlignment="1" applyProtection="1">
      <alignment horizontal="center"/>
    </xf>
    <xf numFmtId="2" fontId="3" fillId="0" borderId="4" xfId="0" applyNumberFormat="1" applyFont="1" applyBorder="1" applyAlignment="1">
      <alignment horizontal="left" indent="1"/>
    </xf>
    <xf numFmtId="2" fontId="3" fillId="0" borderId="5" xfId="0" applyNumberFormat="1" applyFont="1" applyBorder="1" applyAlignment="1">
      <alignment horizontal="left" indent="1"/>
    </xf>
    <xf numFmtId="2" fontId="3" fillId="0" borderId="6" xfId="0" applyNumberFormat="1" applyFont="1" applyBorder="1" applyAlignment="1">
      <alignment horizontal="left" indent="1"/>
    </xf>
    <xf numFmtId="165" fontId="2" fillId="0" borderId="0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165" fontId="4" fillId="0" borderId="0" xfId="0" applyNumberFormat="1" applyFont="1" applyFill="1" applyBorder="1" applyAlignment="1" applyProtection="1">
      <alignment horizontal="center" wrapText="1"/>
    </xf>
    <xf numFmtId="164" fontId="4" fillId="0" borderId="3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2" fillId="0" borderId="0" xfId="0" applyFont="1" applyAlignment="1"/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9" xfId="0" applyNumberFormat="1" applyFont="1" applyFill="1" applyBorder="1" applyAlignment="1" applyProtection="1">
      <alignment horizontal="center"/>
    </xf>
    <xf numFmtId="165" fontId="4" fillId="0" borderId="0" xfId="0" applyNumberFormat="1" applyFont="1" applyAlignment="1">
      <alignment horizontal="center" vertical="top"/>
    </xf>
    <xf numFmtId="165" fontId="4" fillId="0" borderId="0" xfId="0" applyNumberFormat="1" applyFont="1" applyAlignment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 vertical="top" wrapText="1"/>
    </xf>
    <xf numFmtId="165" fontId="4" fillId="0" borderId="11" xfId="0" applyNumberFormat="1" applyFont="1" applyBorder="1" applyAlignment="1">
      <alignment horizontal="center"/>
    </xf>
    <xf numFmtId="164" fontId="4" fillId="0" borderId="6" xfId="0" applyNumberFormat="1" applyFont="1" applyFill="1" applyBorder="1" applyAlignment="1" applyProtection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top"/>
    </xf>
    <xf numFmtId="165" fontId="12" fillId="0" borderId="0" xfId="0" applyNumberFormat="1" applyFont="1" applyAlignment="1">
      <alignment horizontal="center" vertical="top"/>
    </xf>
    <xf numFmtId="164" fontId="13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 vertical="top"/>
    </xf>
    <xf numFmtId="164" fontId="15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6" fillId="0" borderId="0" xfId="0" applyNumberFormat="1" applyFont="1" applyFill="1" applyBorder="1" applyAlignment="1" applyProtection="1">
      <alignment horizontal="center" vertical="top"/>
    </xf>
    <xf numFmtId="164" fontId="17" fillId="0" borderId="0" xfId="0" applyNumberFormat="1" applyFont="1" applyFill="1" applyBorder="1" applyAlignment="1" applyProtection="1">
      <alignment horizontal="center" vertical="top"/>
    </xf>
    <xf numFmtId="165" fontId="17" fillId="0" borderId="0" xfId="1" applyNumberFormat="1" applyFont="1" applyFill="1" applyAlignment="1" applyProtection="1">
      <alignment horizontal="center" vertical="top"/>
    </xf>
    <xf numFmtId="164" fontId="18" fillId="0" borderId="0" xfId="0" applyNumberFormat="1" applyFont="1" applyFill="1" applyBorder="1" applyAlignment="1" applyProtection="1">
      <alignment horizontal="center" vertical="top"/>
    </xf>
    <xf numFmtId="164" fontId="15" fillId="0" borderId="0" xfId="0" applyNumberFormat="1" applyFont="1" applyFill="1" applyBorder="1" applyAlignment="1" applyProtection="1">
      <alignment horizontal="center" vertical="top"/>
    </xf>
    <xf numFmtId="165" fontId="15" fillId="0" borderId="0" xfId="0" applyNumberFormat="1" applyFont="1" applyFill="1" applyBorder="1" applyAlignment="1" applyProtection="1">
      <alignment horizontal="center" vertical="center" wrapText="1"/>
    </xf>
    <xf numFmtId="165" fontId="15" fillId="0" borderId="0" xfId="0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 applyProtection="1">
      <alignment horizontal="center" vertical="center"/>
    </xf>
    <xf numFmtId="165" fontId="15" fillId="0" borderId="0" xfId="0" applyNumberFormat="1" applyFont="1" applyFill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horizontal="center"/>
    </xf>
    <xf numFmtId="0" fontId="15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4" fontId="2" fillId="0" borderId="6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top"/>
    </xf>
    <xf numFmtId="164" fontId="4" fillId="0" borderId="10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top"/>
    </xf>
    <xf numFmtId="165" fontId="4" fillId="0" borderId="0" xfId="0" applyNumberFormat="1" applyFont="1" applyBorder="1" applyAlignment="1">
      <alignment horizontal="center" vertical="top"/>
    </xf>
    <xf numFmtId="38" fontId="6" fillId="0" borderId="0" xfId="1" applyNumberFormat="1" applyFont="1" applyFill="1" applyAlignment="1" applyProtection="1">
      <alignment horizontal="left" wrapText="1"/>
    </xf>
    <xf numFmtId="38" fontId="6" fillId="0" borderId="3" xfId="1" applyNumberFormat="1" applyFont="1" applyFill="1" applyBorder="1" applyAlignment="1" applyProtection="1">
      <alignment horizontal="left" wrapText="1"/>
    </xf>
    <xf numFmtId="38" fontId="20" fillId="0" borderId="0" xfId="0" applyNumberFormat="1" applyFont="1" applyFill="1" applyBorder="1" applyAlignment="1" applyProtection="1">
      <alignment horizontal="left" vertical="top" wrapText="1"/>
    </xf>
    <xf numFmtId="38" fontId="4" fillId="0" borderId="0" xfId="0" applyNumberFormat="1" applyFont="1" applyFill="1" applyBorder="1" applyAlignment="1" applyProtection="1">
      <alignment horizontal="left" vertical="top" wrapText="1"/>
    </xf>
    <xf numFmtId="38" fontId="4" fillId="0" borderId="5" xfId="0" applyNumberFormat="1" applyFont="1" applyFill="1" applyBorder="1" applyAlignment="1" applyProtection="1">
      <alignment horizontal="left" vertical="top" wrapText="1"/>
    </xf>
    <xf numFmtId="164" fontId="4" fillId="0" borderId="5" xfId="0" applyNumberFormat="1" applyFont="1" applyBorder="1" applyAlignment="1">
      <alignment horizontal="center" vertical="top"/>
    </xf>
    <xf numFmtId="38" fontId="4" fillId="0" borderId="6" xfId="0" applyNumberFormat="1" applyFont="1" applyFill="1" applyBorder="1" applyAlignment="1" applyProtection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top"/>
    </xf>
    <xf numFmtId="164" fontId="21" fillId="0" borderId="0" xfId="0" applyNumberFormat="1" applyFont="1" applyBorder="1" applyAlignment="1">
      <alignment horizontal="center" vertical="top"/>
    </xf>
    <xf numFmtId="165" fontId="4" fillId="0" borderId="4" xfId="0" applyNumberFormat="1" applyFont="1" applyBorder="1" applyAlignment="1">
      <alignment horizontal="center"/>
    </xf>
    <xf numFmtId="38" fontId="6" fillId="0" borderId="0" xfId="2" applyNumberFormat="1" applyFont="1" applyFill="1" applyAlignment="1" applyProtection="1">
      <alignment horizontal="left" vertical="top" wrapText="1"/>
    </xf>
    <xf numFmtId="38" fontId="6" fillId="0" borderId="0" xfId="2" applyNumberFormat="1" applyFont="1" applyFill="1" applyBorder="1" applyAlignment="1" applyProtection="1">
      <alignment horizontal="left" vertical="top" wrapText="1"/>
    </xf>
    <xf numFmtId="38" fontId="6" fillId="0" borderId="3" xfId="2" applyNumberFormat="1" applyFont="1" applyFill="1" applyBorder="1" applyAlignment="1" applyProtection="1">
      <alignment horizontal="left" vertical="top" wrapText="1"/>
    </xf>
    <xf numFmtId="164" fontId="2" fillId="0" borderId="13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top"/>
    </xf>
    <xf numFmtId="38" fontId="4" fillId="0" borderId="4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0000000}"/>
    <cellStyle name="Normal 3" xfId="2" xr:uid="{00000000-0005-0000-0000-000001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1834308329E-2"/>
          <c:y val="8.2707060720548939E-2"/>
          <c:w val="0.93883343365230676"/>
          <c:h val="0.709332297588362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'Figura 1'!$B$20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1'!$B$21:$B$26</c:f>
              <c:numCache>
                <c:formatCode>#\ ##0,0</c:formatCode>
                <c:ptCount val="6"/>
                <c:pt idx="0">
                  <c:v>139.5</c:v>
                </c:pt>
                <c:pt idx="1">
                  <c:v>220.3</c:v>
                </c:pt>
                <c:pt idx="2">
                  <c:v>234.3</c:v>
                </c:pt>
                <c:pt idx="3">
                  <c:v>219.5</c:v>
                </c:pt>
                <c:pt idx="4">
                  <c:v>198.4</c:v>
                </c:pt>
                <c:pt idx="5">
                  <c:v>330.3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0-4AA7-9226-374D1498C729}"/>
            </c:ext>
          </c:extLst>
        </c:ser>
        <c:ser>
          <c:idx val="3"/>
          <c:order val="1"/>
          <c:tx>
            <c:strRef>
              <c:f>'Figura 1'!$C$20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1'!$C$21:$C$26</c:f>
              <c:numCache>
                <c:formatCode>#\ ##0,0</c:formatCode>
                <c:ptCount val="6"/>
                <c:pt idx="0">
                  <c:v>176.6</c:v>
                </c:pt>
                <c:pt idx="1">
                  <c:v>215.5</c:v>
                </c:pt>
                <c:pt idx="2">
                  <c:v>241.4</c:v>
                </c:pt>
                <c:pt idx="3">
                  <c:v>245.3</c:v>
                </c:pt>
                <c:pt idx="4">
                  <c:v>227</c:v>
                </c:pt>
                <c:pt idx="5">
                  <c:v>336.6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20-4AA7-9226-374D1498C729}"/>
            </c:ext>
          </c:extLst>
        </c:ser>
        <c:ser>
          <c:idx val="4"/>
          <c:order val="2"/>
          <c:tx>
            <c:strRef>
              <c:f>'Figura 1'!$D$20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1'!$D$21:$D$26</c:f>
              <c:numCache>
                <c:formatCode>#\ ##0,0</c:formatCode>
                <c:ptCount val="6"/>
                <c:pt idx="0">
                  <c:v>212.1</c:v>
                </c:pt>
                <c:pt idx="1">
                  <c:v>242.1</c:v>
                </c:pt>
                <c:pt idx="2">
                  <c:v>257.2</c:v>
                </c:pt>
                <c:pt idx="3">
                  <c:v>210.2</c:v>
                </c:pt>
                <c:pt idx="4">
                  <c:v>259.3</c:v>
                </c:pt>
                <c:pt idx="5">
                  <c:v>395.8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20-4AA7-9226-374D1498C729}"/>
            </c:ext>
          </c:extLst>
        </c:ser>
        <c:ser>
          <c:idx val="5"/>
          <c:order val="3"/>
          <c:tx>
            <c:strRef>
              <c:f>'Figura 1'!$E$20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1'!$E$21:$E$26</c:f>
              <c:numCache>
                <c:formatCode>#\ ##0,0</c:formatCode>
                <c:ptCount val="6"/>
                <c:pt idx="0">
                  <c:v>154.19999999999999</c:v>
                </c:pt>
                <c:pt idx="1">
                  <c:v>199.7</c:v>
                </c:pt>
                <c:pt idx="2">
                  <c:v>215.6</c:v>
                </c:pt>
                <c:pt idx="3">
                  <c:v>149.80000000000001</c:v>
                </c:pt>
                <c:pt idx="4">
                  <c:v>218.2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20-4AA7-9226-374D1498C729}"/>
            </c:ext>
          </c:extLst>
        </c:ser>
        <c:ser>
          <c:idx val="6"/>
          <c:order val="4"/>
          <c:tx>
            <c:strRef>
              <c:f>'Figura 1'!$F$20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1'!$F$21:$F$26</c:f>
              <c:numCache>
                <c:formatCode>#\ ##0,0</c:formatCode>
                <c:ptCount val="6"/>
                <c:pt idx="0">
                  <c:v>174.7</c:v>
                </c:pt>
                <c:pt idx="1">
                  <c:v>223</c:v>
                </c:pt>
                <c:pt idx="2">
                  <c:v>210.5</c:v>
                </c:pt>
                <c:pt idx="3">
                  <c:v>155.69999999999999</c:v>
                </c:pt>
                <c:pt idx="4">
                  <c:v>201.7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20-4AA7-9226-374D1498C729}"/>
            </c:ext>
          </c:extLst>
        </c:ser>
        <c:ser>
          <c:idx val="7"/>
          <c:order val="5"/>
          <c:tx>
            <c:strRef>
              <c:f>'Figura 1'!$G$20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1'!$G$21:$G$26</c:f>
              <c:numCache>
                <c:formatCode>#\ ##0,0</c:formatCode>
                <c:ptCount val="6"/>
                <c:pt idx="0">
                  <c:v>171.1</c:v>
                </c:pt>
                <c:pt idx="1">
                  <c:v>214.1</c:v>
                </c:pt>
                <c:pt idx="2">
                  <c:v>202.2</c:v>
                </c:pt>
                <c:pt idx="3">
                  <c:v>189.6</c:v>
                </c:pt>
                <c:pt idx="4">
                  <c:v>226.8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20-4AA7-9226-374D1498C729}"/>
            </c:ext>
          </c:extLst>
        </c:ser>
        <c:ser>
          <c:idx val="8"/>
          <c:order val="6"/>
          <c:tx>
            <c:strRef>
              <c:f>'Figura 1'!$H$20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1'!$H$21:$H$26</c:f>
              <c:numCache>
                <c:formatCode>#\ ##0,0</c:formatCode>
                <c:ptCount val="6"/>
                <c:pt idx="0">
                  <c:v>191.6</c:v>
                </c:pt>
                <c:pt idx="1">
                  <c:v>218.8</c:v>
                </c:pt>
                <c:pt idx="2">
                  <c:v>220.2</c:v>
                </c:pt>
                <c:pt idx="3">
                  <c:v>191.1</c:v>
                </c:pt>
                <c:pt idx="4">
                  <c:v>240.7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20-4AA7-9226-374D1498C729}"/>
            </c:ext>
          </c:extLst>
        </c:ser>
        <c:ser>
          <c:idx val="9"/>
          <c:order val="7"/>
          <c:tx>
            <c:strRef>
              <c:f>'Figura 1'!$I$20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1'!$I$21:$I$26</c:f>
              <c:numCache>
                <c:formatCode>#\ ##0,0</c:formatCode>
                <c:ptCount val="6"/>
                <c:pt idx="0">
                  <c:v>207.9</c:v>
                </c:pt>
                <c:pt idx="1">
                  <c:v>218.6</c:v>
                </c:pt>
                <c:pt idx="2">
                  <c:v>205.8</c:v>
                </c:pt>
                <c:pt idx="3">
                  <c:v>163.9</c:v>
                </c:pt>
                <c:pt idx="4">
                  <c:v>236.2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20-4AA7-9226-374D1498C729}"/>
            </c:ext>
          </c:extLst>
        </c:ser>
        <c:ser>
          <c:idx val="10"/>
          <c:order val="8"/>
          <c:tx>
            <c:strRef>
              <c:f>'Figura 1'!$J$20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1'!$J$21:$J$26</c:f>
              <c:numCache>
                <c:formatCode>#\ ##0,0</c:formatCode>
                <c:ptCount val="6"/>
                <c:pt idx="0">
                  <c:v>223.9</c:v>
                </c:pt>
                <c:pt idx="1">
                  <c:v>207.3</c:v>
                </c:pt>
                <c:pt idx="2">
                  <c:v>238.8</c:v>
                </c:pt>
                <c:pt idx="3">
                  <c:v>212.3</c:v>
                </c:pt>
                <c:pt idx="4">
                  <c:v>294.89999999999998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20-4AA7-9226-374D1498C729}"/>
            </c:ext>
          </c:extLst>
        </c:ser>
        <c:ser>
          <c:idx val="11"/>
          <c:order val="9"/>
          <c:tx>
            <c:strRef>
              <c:f>'Figura 1'!$K$20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1'!$K$21:$K$26</c:f>
              <c:numCache>
                <c:formatCode>#\ ##0,0</c:formatCode>
                <c:ptCount val="6"/>
                <c:pt idx="0">
                  <c:v>268.2</c:v>
                </c:pt>
                <c:pt idx="1">
                  <c:v>259</c:v>
                </c:pt>
                <c:pt idx="2">
                  <c:v>268.3</c:v>
                </c:pt>
                <c:pt idx="3">
                  <c:v>249.4</c:v>
                </c:pt>
                <c:pt idx="4">
                  <c:v>352.2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20-4AA7-9226-374D1498C729}"/>
            </c:ext>
          </c:extLst>
        </c:ser>
        <c:ser>
          <c:idx val="12"/>
          <c:order val="10"/>
          <c:tx>
            <c:strRef>
              <c:f>'Figura 1'!$L$20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1'!$L$21:$L$26</c:f>
              <c:numCache>
                <c:formatCode>#\ ##0,0</c:formatCode>
                <c:ptCount val="6"/>
                <c:pt idx="0">
                  <c:v>272.10000000000002</c:v>
                </c:pt>
                <c:pt idx="1">
                  <c:v>268.89999999999998</c:v>
                </c:pt>
                <c:pt idx="2">
                  <c:v>266.60000000000002</c:v>
                </c:pt>
                <c:pt idx="3">
                  <c:v>262</c:v>
                </c:pt>
                <c:pt idx="4">
                  <c:v>363.9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6-4ABF-AE3A-BDB053FBE632}"/>
            </c:ext>
          </c:extLst>
        </c:ser>
        <c:ser>
          <c:idx val="0"/>
          <c:order val="11"/>
          <c:tx>
            <c:strRef>
              <c:f>'Figura 1'!$M$20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tint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1'!$M$21:$M$26</c:f>
              <c:numCache>
                <c:formatCode>#\ ##0,0</c:formatCode>
                <c:ptCount val="6"/>
                <c:pt idx="0">
                  <c:v>233.1</c:v>
                </c:pt>
                <c:pt idx="1">
                  <c:v>218.8</c:v>
                </c:pt>
                <c:pt idx="2">
                  <c:v>218.3</c:v>
                </c:pt>
                <c:pt idx="3">
                  <c:v>218.3</c:v>
                </c:pt>
                <c:pt idx="4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6-4ABF-AE3A-BDB053FBE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7978512"/>
        <c:axId val="177982992"/>
      </c:barChart>
      <c:catAx>
        <c:axId val="17797851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982992"/>
        <c:crosses val="autoZero"/>
        <c:auto val="0"/>
        <c:lblAlgn val="ctr"/>
        <c:lblOffset val="100"/>
        <c:tickLblSkip val="1"/>
        <c:noMultiLvlLbl val="0"/>
      </c:catAx>
      <c:valAx>
        <c:axId val="177982992"/>
        <c:scaling>
          <c:orientation val="minMax"/>
          <c:max val="45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97851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1116886173981615"/>
          <c:w val="1"/>
          <c:h val="8.876287325070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9044942487555"/>
          <c:y val="3.3573141486810551E-2"/>
          <c:w val="0.76089625109673775"/>
          <c:h val="0.736821314601861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9'!$B$24</c:f>
              <c:strCache>
                <c:ptCount val="1"/>
                <c:pt idx="0">
                  <c:v>Ianuarie-martie 2022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9'!$B$25:$B$31</c:f>
              <c:numCache>
                <c:formatCode>0,0</c:formatCode>
                <c:ptCount val="7"/>
                <c:pt idx="0">
                  <c:v>4.5999999999999996</c:v>
                </c:pt>
                <c:pt idx="1">
                  <c:v>3.7</c:v>
                </c:pt>
                <c:pt idx="2">
                  <c:v>74.5</c:v>
                </c:pt>
                <c:pt idx="3">
                  <c:v>1.5</c:v>
                </c:pt>
                <c:pt idx="4">
                  <c:v>0.1</c:v>
                </c:pt>
                <c:pt idx="5">
                  <c:v>15.1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4-4901-8F26-F774DF753091}"/>
            </c:ext>
          </c:extLst>
        </c:ser>
        <c:ser>
          <c:idx val="1"/>
          <c:order val="1"/>
          <c:tx>
            <c:strRef>
              <c:f>'Figura 9'!$C$24</c:f>
              <c:strCache>
                <c:ptCount val="1"/>
                <c:pt idx="0">
                  <c:v>Ianuarie-martie 2021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9'!$C$25:$C$31</c:f>
              <c:numCache>
                <c:formatCode>0,0</c:formatCode>
                <c:ptCount val="7"/>
                <c:pt idx="0">
                  <c:v>2.1</c:v>
                </c:pt>
                <c:pt idx="1">
                  <c:v>4.7</c:v>
                </c:pt>
                <c:pt idx="2">
                  <c:v>85.8</c:v>
                </c:pt>
                <c:pt idx="3">
                  <c:v>2.2000000000000002</c:v>
                </c:pt>
                <c:pt idx="4">
                  <c:v>0.2</c:v>
                </c:pt>
                <c:pt idx="5">
                  <c:v>4.5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4-4901-8F26-F774DF753091}"/>
            </c:ext>
          </c:extLst>
        </c:ser>
        <c:ser>
          <c:idx val="2"/>
          <c:order val="2"/>
          <c:tx>
            <c:strRef>
              <c:f>'Figura 9'!$D$24</c:f>
              <c:strCache>
                <c:ptCount val="1"/>
                <c:pt idx="0">
                  <c:v>Ianuarie-martie 2020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9'!$D$25:$D$31</c:f>
              <c:numCache>
                <c:formatCode>0,0</c:formatCode>
                <c:ptCount val="7"/>
                <c:pt idx="0">
                  <c:v>1.7</c:v>
                </c:pt>
                <c:pt idx="1">
                  <c:v>4.5</c:v>
                </c:pt>
                <c:pt idx="2">
                  <c:v>84.5</c:v>
                </c:pt>
                <c:pt idx="3">
                  <c:v>2.2000000000000002</c:v>
                </c:pt>
                <c:pt idx="4">
                  <c:v>0.2</c:v>
                </c:pt>
                <c:pt idx="5">
                  <c:v>6.4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4-4901-8F26-F774DF753091}"/>
            </c:ext>
          </c:extLst>
        </c:ser>
        <c:ser>
          <c:idx val="3"/>
          <c:order val="3"/>
          <c:tx>
            <c:strRef>
              <c:f>'Figura 9'!$E$24</c:f>
              <c:strCache>
                <c:ptCount val="1"/>
                <c:pt idx="0">
                  <c:v>Ianuarie-martie 2019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9'!$E$25:$E$31</c:f>
              <c:numCache>
                <c:formatCode>0,0</c:formatCode>
                <c:ptCount val="7"/>
                <c:pt idx="0">
                  <c:v>1.7</c:v>
                </c:pt>
                <c:pt idx="1">
                  <c:v>4</c:v>
                </c:pt>
                <c:pt idx="2">
                  <c:v>81.5</c:v>
                </c:pt>
                <c:pt idx="3">
                  <c:v>2.6</c:v>
                </c:pt>
                <c:pt idx="4">
                  <c:v>0.2</c:v>
                </c:pt>
                <c:pt idx="5">
                  <c:v>9.3000000000000007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54-4901-8F26-F774DF753091}"/>
            </c:ext>
          </c:extLst>
        </c:ser>
        <c:ser>
          <c:idx val="4"/>
          <c:order val="4"/>
          <c:tx>
            <c:strRef>
              <c:f>'Figura 9'!$F$24</c:f>
              <c:strCache>
                <c:ptCount val="1"/>
                <c:pt idx="0">
                  <c:v>Ianuarie-martie 2018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9'!$F$25:$F$31</c:f>
              <c:numCache>
                <c:formatCode>0,0</c:formatCode>
                <c:ptCount val="7"/>
                <c:pt idx="0">
                  <c:v>2.7</c:v>
                </c:pt>
                <c:pt idx="1">
                  <c:v>5.7</c:v>
                </c:pt>
                <c:pt idx="2">
                  <c:v>80.2</c:v>
                </c:pt>
                <c:pt idx="3">
                  <c:v>2.6</c:v>
                </c:pt>
                <c:pt idx="4">
                  <c:v>0.3</c:v>
                </c:pt>
                <c:pt idx="5">
                  <c:v>7.9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54-4901-8F26-F774DF753091}"/>
            </c:ext>
          </c:extLst>
        </c:ser>
        <c:ser>
          <c:idx val="5"/>
          <c:order val="5"/>
          <c:tx>
            <c:strRef>
              <c:f>'Figura 9'!$G$24</c:f>
              <c:strCache>
                <c:ptCount val="1"/>
                <c:pt idx="0">
                  <c:v>Ianuarie-martie 2017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9'!$G$25:$G$31</c:f>
              <c:numCache>
                <c:formatCode>0,0</c:formatCode>
                <c:ptCount val="7"/>
                <c:pt idx="0">
                  <c:v>2.6</c:v>
                </c:pt>
                <c:pt idx="1">
                  <c:v>6.3</c:v>
                </c:pt>
                <c:pt idx="2">
                  <c:v>80.8</c:v>
                </c:pt>
                <c:pt idx="3">
                  <c:v>2.6</c:v>
                </c:pt>
                <c:pt idx="4">
                  <c:v>0.3</c:v>
                </c:pt>
                <c:pt idx="5">
                  <c:v>6.8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54-4901-8F26-F774DF75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9756832"/>
        <c:axId val="179757224"/>
      </c:barChart>
      <c:catAx>
        <c:axId val="179756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9757224"/>
        <c:crossesAt val="0"/>
        <c:auto val="1"/>
        <c:lblAlgn val="ctr"/>
        <c:lblOffset val="100"/>
        <c:noMultiLvlLbl val="0"/>
      </c:catAx>
      <c:valAx>
        <c:axId val="179757224"/>
        <c:scaling>
          <c:orientation val="minMax"/>
          <c:max val="100"/>
        </c:scaling>
        <c:delete val="0"/>
        <c:axPos val="b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9756832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582116219641409"/>
          <c:y val="0.88493539593724413"/>
          <c:w val="0.84362058328366329"/>
          <c:h val="0.11344625330193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9977473288278E-2"/>
          <c:y val="6.8484183803067242E-2"/>
          <c:w val="0.93986930373860744"/>
          <c:h val="0.67220755678921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10'!$A$23</c:f>
              <c:strCache>
                <c:ptCount val="1"/>
                <c:pt idx="0">
                  <c:v>Ţările Uniunii Europene - total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Ianuarie-martie 2017</c:v>
                </c:pt>
                <c:pt idx="1">
                  <c:v>Ianuarie-martie 2018</c:v>
                </c:pt>
                <c:pt idx="2">
                  <c:v>Ianuarie-martie 2019</c:v>
                </c:pt>
                <c:pt idx="3">
                  <c:v>Ianuarie-martie 2020</c:v>
                </c:pt>
                <c:pt idx="4">
                  <c:v>Ianuarie-martie 2021</c:v>
                </c:pt>
                <c:pt idx="5">
                  <c:v>Ianuarie-martie 2022</c:v>
                </c:pt>
              </c:strCache>
            </c:strRef>
          </c:cat>
          <c:val>
            <c:numRef>
              <c:f>'Figura 10'!$B$23:$G$23</c:f>
              <c:numCache>
                <c:formatCode>General</c:formatCode>
                <c:ptCount val="6"/>
                <c:pt idx="0">
                  <c:v>46.4</c:v>
                </c:pt>
                <c:pt idx="1">
                  <c:v>47.5</c:v>
                </c:pt>
                <c:pt idx="2">
                  <c:v>46.8</c:v>
                </c:pt>
                <c:pt idx="3" formatCode="0,0">
                  <c:v>47.4</c:v>
                </c:pt>
                <c:pt idx="4">
                  <c:v>47.2</c:v>
                </c:pt>
                <c:pt idx="5" formatCode="0,0">
                  <c:v>44.1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9-4350-AC6F-7B3B9B8C79B6}"/>
            </c:ext>
          </c:extLst>
        </c:ser>
        <c:ser>
          <c:idx val="1"/>
          <c:order val="1"/>
          <c:tx>
            <c:strRef>
              <c:f>'Figura 10'!$A$24</c:f>
              <c:strCache>
                <c:ptCount val="1"/>
                <c:pt idx="0">
                  <c:v>Ţările CSI -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Ianuarie-martie 2017</c:v>
                </c:pt>
                <c:pt idx="1">
                  <c:v>Ianuarie-martie 2018</c:v>
                </c:pt>
                <c:pt idx="2">
                  <c:v>Ianuarie-martie 2019</c:v>
                </c:pt>
                <c:pt idx="3">
                  <c:v>Ianuarie-martie 2020</c:v>
                </c:pt>
                <c:pt idx="4">
                  <c:v>Ianuarie-martie 2021</c:v>
                </c:pt>
                <c:pt idx="5">
                  <c:v>Ianuarie-martie 2022</c:v>
                </c:pt>
              </c:strCache>
            </c:strRef>
          </c:cat>
          <c:val>
            <c:numRef>
              <c:f>'Figura 10'!$B$24:$G$24</c:f>
              <c:numCache>
                <c:formatCode>General</c:formatCode>
                <c:ptCount val="6"/>
                <c:pt idx="0">
                  <c:v>26.3</c:v>
                </c:pt>
                <c:pt idx="1">
                  <c:v>25.1</c:v>
                </c:pt>
                <c:pt idx="2">
                  <c:v>26.9</c:v>
                </c:pt>
                <c:pt idx="3" formatCode="0,0">
                  <c:v>25</c:v>
                </c:pt>
                <c:pt idx="4">
                  <c:v>23.2</c:v>
                </c:pt>
                <c:pt idx="5" formatCode="0,0">
                  <c:v>30.9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9-4350-AC6F-7B3B9B8C79B6}"/>
            </c:ext>
          </c:extLst>
        </c:ser>
        <c:ser>
          <c:idx val="2"/>
          <c:order val="2"/>
          <c:tx>
            <c:strRef>
              <c:f>'Figura 10'!$A$25</c:f>
              <c:strCache>
                <c:ptCount val="1"/>
                <c:pt idx="0">
                  <c:v>Celelalte ţări ale lumii - 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Ianuarie-martie 2017</c:v>
                </c:pt>
                <c:pt idx="1">
                  <c:v>Ianuarie-martie 2018</c:v>
                </c:pt>
                <c:pt idx="2">
                  <c:v>Ianuarie-martie 2019</c:v>
                </c:pt>
                <c:pt idx="3">
                  <c:v>Ianuarie-martie 2020</c:v>
                </c:pt>
                <c:pt idx="4">
                  <c:v>Ianuarie-martie 2021</c:v>
                </c:pt>
                <c:pt idx="5">
                  <c:v>Ianuarie-martie 2022</c:v>
                </c:pt>
              </c:strCache>
            </c:strRef>
          </c:cat>
          <c:val>
            <c:numRef>
              <c:f>'Figura 10'!$B$25:$G$25</c:f>
              <c:numCache>
                <c:formatCode>General</c:formatCode>
                <c:ptCount val="6"/>
                <c:pt idx="0">
                  <c:v>27.3</c:v>
                </c:pt>
                <c:pt idx="1">
                  <c:v>27.4</c:v>
                </c:pt>
                <c:pt idx="2">
                  <c:v>26.3</c:v>
                </c:pt>
                <c:pt idx="3" formatCode="0,0">
                  <c:v>27.6</c:v>
                </c:pt>
                <c:pt idx="4">
                  <c:v>29.6</c:v>
                </c:pt>
                <c:pt idx="5" formatCode="0,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9-4350-AC6F-7B3B9B8C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758008"/>
        <c:axId val="180259848"/>
      </c:barChart>
      <c:catAx>
        <c:axId val="179758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0259848"/>
        <c:crosses val="autoZero"/>
        <c:auto val="0"/>
        <c:lblAlgn val="ctr"/>
        <c:lblOffset val="100"/>
        <c:noMultiLvlLbl val="0"/>
      </c:catAx>
      <c:valAx>
        <c:axId val="180259848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9758008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3.7397860259691489E-2"/>
          <c:y val="0.91097538763219799"/>
          <c:w val="0.93105796047794498"/>
          <c:h val="8.5815523059617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68505608773423E-2"/>
          <c:y val="3.3602647495150066E-2"/>
          <c:w val="0.91068898658274244"/>
          <c:h val="0.487202166821799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11'!$B$24</c:f>
              <c:strCache>
                <c:ptCount val="1"/>
                <c:pt idx="0">
                  <c:v>Ianuarie-martie 2017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11'!$A$25:$A$44</c:f>
              <c:strCache>
                <c:ptCount val="20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Germania</c:v>
                </c:pt>
                <c:pt idx="4">
                  <c:v>Turcia</c:v>
                </c:pt>
                <c:pt idx="5">
                  <c:v>Ucraina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S.U.A.</c:v>
                </c:pt>
                <c:pt idx="11">
                  <c:v>Cehia</c:v>
                </c:pt>
                <c:pt idx="12">
                  <c:v>Spania</c:v>
                </c:pt>
                <c:pt idx="13">
                  <c:v>Belarus</c:v>
                </c:pt>
                <c:pt idx="14">
                  <c:v>Bulgaria</c:v>
                </c:pt>
                <c:pt idx="15">
                  <c:v>India</c:v>
                </c:pt>
                <c:pt idx="16">
                  <c:v>Olanda</c:v>
                </c:pt>
                <c:pt idx="17">
                  <c:v>Austria</c:v>
                </c:pt>
                <c:pt idx="18">
                  <c:v>Regatul Unit </c:v>
                </c:pt>
                <c:pt idx="19">
                  <c:v>Coreea de Sud</c:v>
                </c:pt>
              </c:strCache>
            </c:strRef>
          </c:cat>
          <c:val>
            <c:numRef>
              <c:f>'Figura 11'!$B$25:$B$44</c:f>
              <c:numCache>
                <c:formatCode>0,0</c:formatCode>
                <c:ptCount val="20"/>
                <c:pt idx="0">
                  <c:v>15.5</c:v>
                </c:pt>
                <c:pt idx="1">
                  <c:v>13.5</c:v>
                </c:pt>
                <c:pt idx="2">
                  <c:v>10.199999999999999</c:v>
                </c:pt>
                <c:pt idx="3">
                  <c:v>7.8</c:v>
                </c:pt>
                <c:pt idx="4">
                  <c:v>6.7</c:v>
                </c:pt>
                <c:pt idx="5">
                  <c:v>7.9</c:v>
                </c:pt>
                <c:pt idx="6">
                  <c:v>6.3</c:v>
                </c:pt>
                <c:pt idx="7">
                  <c:v>2.9</c:v>
                </c:pt>
                <c:pt idx="8">
                  <c:v>3</c:v>
                </c:pt>
                <c:pt idx="9">
                  <c:v>2.2000000000000002</c:v>
                </c:pt>
                <c:pt idx="10">
                  <c:v>2.2999999999999998</c:v>
                </c:pt>
                <c:pt idx="11">
                  <c:v>1.4</c:v>
                </c:pt>
                <c:pt idx="12">
                  <c:v>1.3</c:v>
                </c:pt>
                <c:pt idx="13">
                  <c:v>2.7</c:v>
                </c:pt>
                <c:pt idx="14">
                  <c:v>1.4</c:v>
                </c:pt>
                <c:pt idx="15">
                  <c:v>0.7</c:v>
                </c:pt>
                <c:pt idx="16">
                  <c:v>1</c:v>
                </c:pt>
                <c:pt idx="17">
                  <c:v>1.4</c:v>
                </c:pt>
                <c:pt idx="18">
                  <c:v>1.2</c:v>
                </c:pt>
                <c:pt idx="1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027-9176-5A5FABFE2538}"/>
            </c:ext>
          </c:extLst>
        </c:ser>
        <c:ser>
          <c:idx val="1"/>
          <c:order val="1"/>
          <c:tx>
            <c:strRef>
              <c:f>'Figura 11'!$C$24</c:f>
              <c:strCache>
                <c:ptCount val="1"/>
                <c:pt idx="0">
                  <c:v>Ianuarie-martie 2018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11'!$A$25:$A$44</c:f>
              <c:strCache>
                <c:ptCount val="20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Germania</c:v>
                </c:pt>
                <c:pt idx="4">
                  <c:v>Turcia</c:v>
                </c:pt>
                <c:pt idx="5">
                  <c:v>Ucraina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S.U.A.</c:v>
                </c:pt>
                <c:pt idx="11">
                  <c:v>Cehia</c:v>
                </c:pt>
                <c:pt idx="12">
                  <c:v>Spania</c:v>
                </c:pt>
                <c:pt idx="13">
                  <c:v>Belarus</c:v>
                </c:pt>
                <c:pt idx="14">
                  <c:v>Bulgaria</c:v>
                </c:pt>
                <c:pt idx="15">
                  <c:v>India</c:v>
                </c:pt>
                <c:pt idx="16">
                  <c:v>Olanda</c:v>
                </c:pt>
                <c:pt idx="17">
                  <c:v>Austria</c:v>
                </c:pt>
                <c:pt idx="18">
                  <c:v>Regatul Unit </c:v>
                </c:pt>
                <c:pt idx="19">
                  <c:v>Coreea de Sud</c:v>
                </c:pt>
              </c:strCache>
            </c:strRef>
          </c:cat>
          <c:val>
            <c:numRef>
              <c:f>'Figura 11'!$C$25:$C$44</c:f>
              <c:numCache>
                <c:formatCode>0,0</c:formatCode>
                <c:ptCount val="20"/>
                <c:pt idx="0">
                  <c:v>15.2</c:v>
                </c:pt>
                <c:pt idx="1">
                  <c:v>13</c:v>
                </c:pt>
                <c:pt idx="2">
                  <c:v>11.1</c:v>
                </c:pt>
                <c:pt idx="3">
                  <c:v>8.3000000000000007</c:v>
                </c:pt>
                <c:pt idx="4">
                  <c:v>6.2</c:v>
                </c:pt>
                <c:pt idx="5">
                  <c:v>8.3000000000000007</c:v>
                </c:pt>
                <c:pt idx="6">
                  <c:v>6.5</c:v>
                </c:pt>
                <c:pt idx="7">
                  <c:v>3.4</c:v>
                </c:pt>
                <c:pt idx="8">
                  <c:v>3</c:v>
                </c:pt>
                <c:pt idx="9">
                  <c:v>2.4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1.1000000000000001</c:v>
                </c:pt>
                <c:pt idx="15">
                  <c:v>0.6</c:v>
                </c:pt>
                <c:pt idx="16">
                  <c:v>1.1000000000000001</c:v>
                </c:pt>
                <c:pt idx="17">
                  <c:v>1.8</c:v>
                </c:pt>
                <c:pt idx="18">
                  <c:v>1</c:v>
                </c:pt>
                <c:pt idx="1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D-4027-9176-5A5FABFE2538}"/>
            </c:ext>
          </c:extLst>
        </c:ser>
        <c:ser>
          <c:idx val="2"/>
          <c:order val="2"/>
          <c:tx>
            <c:strRef>
              <c:f>'Figura 11'!$D$24</c:f>
              <c:strCache>
                <c:ptCount val="1"/>
                <c:pt idx="0">
                  <c:v>Ianuarie-martie 2019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11'!$A$25:$A$44</c:f>
              <c:strCache>
                <c:ptCount val="20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Germania</c:v>
                </c:pt>
                <c:pt idx="4">
                  <c:v>Turcia</c:v>
                </c:pt>
                <c:pt idx="5">
                  <c:v>Ucraina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S.U.A.</c:v>
                </c:pt>
                <c:pt idx="11">
                  <c:v>Cehia</c:v>
                </c:pt>
                <c:pt idx="12">
                  <c:v>Spania</c:v>
                </c:pt>
                <c:pt idx="13">
                  <c:v>Belarus</c:v>
                </c:pt>
                <c:pt idx="14">
                  <c:v>Bulgaria</c:v>
                </c:pt>
                <c:pt idx="15">
                  <c:v>India</c:v>
                </c:pt>
                <c:pt idx="16">
                  <c:v>Olanda</c:v>
                </c:pt>
                <c:pt idx="17">
                  <c:v>Austria</c:v>
                </c:pt>
                <c:pt idx="18">
                  <c:v>Regatul Unit </c:v>
                </c:pt>
                <c:pt idx="19">
                  <c:v>Coreea de Sud</c:v>
                </c:pt>
              </c:strCache>
            </c:strRef>
          </c:cat>
          <c:val>
            <c:numRef>
              <c:f>'Figura 11'!$D$25:$D$44</c:f>
              <c:numCache>
                <c:formatCode>0,0</c:formatCode>
                <c:ptCount val="20"/>
                <c:pt idx="0">
                  <c:v>15.6</c:v>
                </c:pt>
                <c:pt idx="1">
                  <c:v>13.2</c:v>
                </c:pt>
                <c:pt idx="2">
                  <c:v>10.5</c:v>
                </c:pt>
                <c:pt idx="3">
                  <c:v>8.4</c:v>
                </c:pt>
                <c:pt idx="4">
                  <c:v>6.3</c:v>
                </c:pt>
                <c:pt idx="5">
                  <c:v>8.8000000000000007</c:v>
                </c:pt>
                <c:pt idx="6">
                  <c:v>6.3</c:v>
                </c:pt>
                <c:pt idx="7">
                  <c:v>3.2</c:v>
                </c:pt>
                <c:pt idx="8">
                  <c:v>3</c:v>
                </c:pt>
                <c:pt idx="9">
                  <c:v>2.1</c:v>
                </c:pt>
                <c:pt idx="10">
                  <c:v>1.4</c:v>
                </c:pt>
                <c:pt idx="11">
                  <c:v>1.8</c:v>
                </c:pt>
                <c:pt idx="12">
                  <c:v>1.5</c:v>
                </c:pt>
                <c:pt idx="13">
                  <c:v>2</c:v>
                </c:pt>
                <c:pt idx="14">
                  <c:v>0.8</c:v>
                </c:pt>
                <c:pt idx="15">
                  <c:v>0.7</c:v>
                </c:pt>
                <c:pt idx="16">
                  <c:v>1</c:v>
                </c:pt>
                <c:pt idx="17">
                  <c:v>1.5</c:v>
                </c:pt>
                <c:pt idx="18">
                  <c:v>1.1000000000000001</c:v>
                </c:pt>
                <c:pt idx="1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D-4027-9176-5A5FABFE2538}"/>
            </c:ext>
          </c:extLst>
        </c:ser>
        <c:ser>
          <c:idx val="3"/>
          <c:order val="3"/>
          <c:tx>
            <c:strRef>
              <c:f>'Figura 11'!$E$24</c:f>
              <c:strCache>
                <c:ptCount val="1"/>
                <c:pt idx="0">
                  <c:v>Ianuarie-martie 2020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11'!$A$25:$A$44</c:f>
              <c:strCache>
                <c:ptCount val="20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Germania</c:v>
                </c:pt>
                <c:pt idx="4">
                  <c:v>Turcia</c:v>
                </c:pt>
                <c:pt idx="5">
                  <c:v>Ucraina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S.U.A.</c:v>
                </c:pt>
                <c:pt idx="11">
                  <c:v>Cehia</c:v>
                </c:pt>
                <c:pt idx="12">
                  <c:v>Spania</c:v>
                </c:pt>
                <c:pt idx="13">
                  <c:v>Belarus</c:v>
                </c:pt>
                <c:pt idx="14">
                  <c:v>Bulgaria</c:v>
                </c:pt>
                <c:pt idx="15">
                  <c:v>India</c:v>
                </c:pt>
                <c:pt idx="16">
                  <c:v>Olanda</c:v>
                </c:pt>
                <c:pt idx="17">
                  <c:v>Austria</c:v>
                </c:pt>
                <c:pt idx="18">
                  <c:v>Regatul Unit </c:v>
                </c:pt>
                <c:pt idx="19">
                  <c:v>Coreea de Sud</c:v>
                </c:pt>
              </c:strCache>
            </c:strRef>
          </c:cat>
          <c:val>
            <c:numRef>
              <c:f>'Figura 11'!$E$25:$E$44</c:f>
              <c:numCache>
                <c:formatCode>0,0</c:formatCode>
                <c:ptCount val="20"/>
                <c:pt idx="0">
                  <c:v>13.7</c:v>
                </c:pt>
                <c:pt idx="1">
                  <c:v>13</c:v>
                </c:pt>
                <c:pt idx="2">
                  <c:v>10</c:v>
                </c:pt>
                <c:pt idx="3">
                  <c:v>8.4</c:v>
                </c:pt>
                <c:pt idx="4">
                  <c:v>7.1</c:v>
                </c:pt>
                <c:pt idx="5">
                  <c:v>8.6999999999999993</c:v>
                </c:pt>
                <c:pt idx="6">
                  <c:v>6</c:v>
                </c:pt>
                <c:pt idx="7">
                  <c:v>3.9</c:v>
                </c:pt>
                <c:pt idx="8">
                  <c:v>3.1</c:v>
                </c:pt>
                <c:pt idx="9">
                  <c:v>2.4</c:v>
                </c:pt>
                <c:pt idx="10">
                  <c:v>1.3</c:v>
                </c:pt>
                <c:pt idx="11">
                  <c:v>1.7</c:v>
                </c:pt>
                <c:pt idx="12">
                  <c:v>1.6</c:v>
                </c:pt>
                <c:pt idx="13">
                  <c:v>1.8</c:v>
                </c:pt>
                <c:pt idx="14">
                  <c:v>1.1000000000000001</c:v>
                </c:pt>
                <c:pt idx="15">
                  <c:v>0.7</c:v>
                </c:pt>
                <c:pt idx="16">
                  <c:v>1.1000000000000001</c:v>
                </c:pt>
                <c:pt idx="17">
                  <c:v>1.2</c:v>
                </c:pt>
                <c:pt idx="18">
                  <c:v>1.2</c:v>
                </c:pt>
                <c:pt idx="19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D-4027-9176-5A5FABFE2538}"/>
            </c:ext>
          </c:extLst>
        </c:ser>
        <c:ser>
          <c:idx val="4"/>
          <c:order val="4"/>
          <c:tx>
            <c:strRef>
              <c:f>'Figura 11'!$F$24</c:f>
              <c:strCache>
                <c:ptCount val="1"/>
                <c:pt idx="0">
                  <c:v>Ianuarie-martie 2021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11'!$A$25:$A$44</c:f>
              <c:strCache>
                <c:ptCount val="20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Germania</c:v>
                </c:pt>
                <c:pt idx="4">
                  <c:v>Turcia</c:v>
                </c:pt>
                <c:pt idx="5">
                  <c:v>Ucraina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S.U.A.</c:v>
                </c:pt>
                <c:pt idx="11">
                  <c:v>Cehia</c:v>
                </c:pt>
                <c:pt idx="12">
                  <c:v>Spania</c:v>
                </c:pt>
                <c:pt idx="13">
                  <c:v>Belarus</c:v>
                </c:pt>
                <c:pt idx="14">
                  <c:v>Bulgaria</c:v>
                </c:pt>
                <c:pt idx="15">
                  <c:v>India</c:v>
                </c:pt>
                <c:pt idx="16">
                  <c:v>Olanda</c:v>
                </c:pt>
                <c:pt idx="17">
                  <c:v>Austria</c:v>
                </c:pt>
                <c:pt idx="18">
                  <c:v>Regatul Unit </c:v>
                </c:pt>
                <c:pt idx="19">
                  <c:v>Coreea de Sud</c:v>
                </c:pt>
              </c:strCache>
            </c:strRef>
          </c:cat>
          <c:val>
            <c:numRef>
              <c:f>'Figura 11'!$F$25:$F$44</c:f>
              <c:numCache>
                <c:formatCode>0,0</c:formatCode>
                <c:ptCount val="20"/>
                <c:pt idx="0">
                  <c:v>12.6</c:v>
                </c:pt>
                <c:pt idx="1">
                  <c:v>12.2</c:v>
                </c:pt>
                <c:pt idx="2">
                  <c:v>11.8</c:v>
                </c:pt>
                <c:pt idx="3">
                  <c:v>8.5</c:v>
                </c:pt>
                <c:pt idx="4">
                  <c:v>7.4</c:v>
                </c:pt>
                <c:pt idx="5">
                  <c:v>8.3000000000000007</c:v>
                </c:pt>
                <c:pt idx="6">
                  <c:v>6.6</c:v>
                </c:pt>
                <c:pt idx="7">
                  <c:v>3.9</c:v>
                </c:pt>
                <c:pt idx="8">
                  <c:v>3.2</c:v>
                </c:pt>
                <c:pt idx="9">
                  <c:v>2.2000000000000002</c:v>
                </c:pt>
                <c:pt idx="10">
                  <c:v>1.4</c:v>
                </c:pt>
                <c:pt idx="11">
                  <c:v>1.7</c:v>
                </c:pt>
                <c:pt idx="12">
                  <c:v>1.5</c:v>
                </c:pt>
                <c:pt idx="13">
                  <c:v>1.9</c:v>
                </c:pt>
                <c:pt idx="14">
                  <c:v>1</c:v>
                </c:pt>
                <c:pt idx="15">
                  <c:v>0.7</c:v>
                </c:pt>
                <c:pt idx="16">
                  <c:v>1</c:v>
                </c:pt>
                <c:pt idx="17">
                  <c:v>1.4</c:v>
                </c:pt>
                <c:pt idx="18">
                  <c:v>0.9</c:v>
                </c:pt>
                <c:pt idx="19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D-4027-9176-5A5FABFE2538}"/>
            </c:ext>
          </c:extLst>
        </c:ser>
        <c:ser>
          <c:idx val="5"/>
          <c:order val="5"/>
          <c:tx>
            <c:strRef>
              <c:f>'Figura 11'!$G$24</c:f>
              <c:strCache>
                <c:ptCount val="1"/>
                <c:pt idx="0">
                  <c:v>Ianuarie-martie 2022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11'!$A$25:$A$44</c:f>
              <c:strCache>
                <c:ptCount val="20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Germania</c:v>
                </c:pt>
                <c:pt idx="4">
                  <c:v>Turcia</c:v>
                </c:pt>
                <c:pt idx="5">
                  <c:v>Ucraina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S.U.A.</c:v>
                </c:pt>
                <c:pt idx="11">
                  <c:v>Cehia</c:v>
                </c:pt>
                <c:pt idx="12">
                  <c:v>Spania</c:v>
                </c:pt>
                <c:pt idx="13">
                  <c:v>Belarus</c:v>
                </c:pt>
                <c:pt idx="14">
                  <c:v>Bulgaria</c:v>
                </c:pt>
                <c:pt idx="15">
                  <c:v>India</c:v>
                </c:pt>
                <c:pt idx="16">
                  <c:v>Olanda</c:v>
                </c:pt>
                <c:pt idx="17">
                  <c:v>Austria</c:v>
                </c:pt>
                <c:pt idx="18">
                  <c:v>Regatul Unit </c:v>
                </c:pt>
                <c:pt idx="19">
                  <c:v>Coreea de Sud</c:v>
                </c:pt>
              </c:strCache>
            </c:strRef>
          </c:cat>
          <c:val>
            <c:numRef>
              <c:f>'Figura 11'!$G$25:$G$44</c:f>
              <c:numCache>
                <c:formatCode>0,0</c:formatCode>
                <c:ptCount val="20"/>
                <c:pt idx="0">
                  <c:v>21.9</c:v>
                </c:pt>
                <c:pt idx="1">
                  <c:v>13.5</c:v>
                </c:pt>
                <c:pt idx="2">
                  <c:v>9</c:v>
                </c:pt>
                <c:pt idx="3">
                  <c:v>6.9</c:v>
                </c:pt>
                <c:pt idx="4">
                  <c:v>6.5</c:v>
                </c:pt>
                <c:pt idx="5">
                  <c:v>6.5</c:v>
                </c:pt>
                <c:pt idx="6">
                  <c:v>5.4</c:v>
                </c:pt>
                <c:pt idx="7">
                  <c:v>3.3</c:v>
                </c:pt>
                <c:pt idx="8">
                  <c:v>2.9</c:v>
                </c:pt>
                <c:pt idx="9">
                  <c:v>2.5</c:v>
                </c:pt>
                <c:pt idx="10">
                  <c:v>1.4</c:v>
                </c:pt>
                <c:pt idx="11">
                  <c:v>1.4</c:v>
                </c:pt>
                <c:pt idx="12">
                  <c:v>1.4</c:v>
                </c:pt>
                <c:pt idx="13">
                  <c:v>1.4</c:v>
                </c:pt>
                <c:pt idx="14">
                  <c:v>1.3</c:v>
                </c:pt>
                <c:pt idx="15">
                  <c:v>1.2</c:v>
                </c:pt>
                <c:pt idx="16">
                  <c:v>1</c:v>
                </c:pt>
                <c:pt idx="17">
                  <c:v>1</c:v>
                </c:pt>
                <c:pt idx="18">
                  <c:v>0.8</c:v>
                </c:pt>
                <c:pt idx="19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5D-4027-9176-5A5FABFE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261024"/>
        <c:axId val="180261416"/>
      </c:barChart>
      <c:catAx>
        <c:axId val="18026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0261416"/>
        <c:crosses val="autoZero"/>
        <c:auto val="1"/>
        <c:lblAlgn val="ctr"/>
        <c:lblOffset val="100"/>
        <c:noMultiLvlLbl val="0"/>
      </c:catAx>
      <c:valAx>
        <c:axId val="180261416"/>
        <c:scaling>
          <c:orientation val="minMax"/>
        </c:scaling>
        <c:delete val="0"/>
        <c:axPos val="l"/>
        <c:numFmt formatCode="0,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0261024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5.5372893709763699E-2"/>
          <c:y val="0.88698045332192899"/>
          <c:w val="0.87062830552473691"/>
          <c:h val="0.11080576589268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 baseline="0">
                <a:solidFill>
                  <a:sysClr val="windowText" lastClr="000000"/>
                </a:solidFill>
              </a:rPr>
              <a:t>Ianuarie-martie  2021</a:t>
            </a:r>
          </a:p>
        </c:rich>
      </c:tx>
      <c:layout>
        <c:manualLayout>
          <c:xMode val="edge"/>
          <c:yMode val="edge"/>
          <c:x val="0.31216729056408926"/>
          <c:y val="2.27341223133138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934465480216228"/>
          <c:y val="0.23413635579289613"/>
          <c:w val="0.53320872274143305"/>
          <c:h val="0.59637630662020902"/>
        </c:manualLayout>
      </c:layout>
      <c:pieChart>
        <c:varyColors val="1"/>
        <c:ser>
          <c:idx val="0"/>
          <c:order val="0"/>
          <c:tx>
            <c:strRef>
              <c:f>'Figura 12'!$B$24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sx="1000" sy="1000" algn="ctr" rotWithShape="0">
                <a:schemeClr val="bg1"/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631-4CA1-BC5D-E5ED86221948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631-4CA1-BC5D-E5ED86221948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631-4CA1-BC5D-E5ED86221948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631-4CA1-BC5D-E5ED86221948}"/>
              </c:ext>
            </c:extLst>
          </c:dPt>
          <c:dPt>
            <c:idx val="4"/>
            <c:bubble3D val="0"/>
            <c:spPr>
              <a:solidFill>
                <a:schemeClr val="accent1">
                  <a:shade val="92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631-4CA1-BC5D-E5ED86221948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631-4CA1-BC5D-E5ED86221948}"/>
              </c:ext>
            </c:extLst>
          </c:dPt>
          <c:dPt>
            <c:idx val="6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631-4CA1-BC5D-E5ED86221948}"/>
              </c:ext>
            </c:extLst>
          </c:dPt>
          <c:dPt>
            <c:idx val="7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631-4CA1-BC5D-E5ED86221948}"/>
              </c:ext>
            </c:extLst>
          </c:dPt>
          <c:dPt>
            <c:idx val="8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DA3C-4217-906B-C3CC3FF4608C}"/>
              </c:ext>
            </c:extLst>
          </c:dPt>
          <c:dPt>
            <c:idx val="9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DA3C-4217-906B-C3CC3FF4608C}"/>
              </c:ext>
            </c:extLst>
          </c:dPt>
          <c:dPt>
            <c:idx val="10"/>
            <c:bubble3D val="0"/>
            <c:spPr>
              <a:solidFill>
                <a:schemeClr val="accent1">
                  <a:shade val="41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DA3C-4217-906B-C3CC3FF4608C}"/>
              </c:ext>
            </c:extLst>
          </c:dPt>
          <c:dLbls>
            <c:dLbl>
              <c:idx val="0"/>
              <c:layout>
                <c:manualLayout>
                  <c:x val="-0.12445087806647123"/>
                  <c:y val="1.84569406700268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1689133120655"/>
                      <c:h val="0.16806385927422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631-4CA1-BC5D-E5ED86221948}"/>
                </c:ext>
              </c:extLst>
            </c:dLbl>
            <c:dLbl>
              <c:idx val="1"/>
              <c:layout>
                <c:manualLayout>
                  <c:x val="-4.2540215259977747E-2"/>
                  <c:y val="4.43612911217955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24630732633829"/>
                      <c:h val="0.180106999899348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631-4CA1-BC5D-E5ED86221948}"/>
                </c:ext>
              </c:extLst>
            </c:dLbl>
            <c:dLbl>
              <c:idx val="2"/>
              <c:layout>
                <c:manualLayout>
                  <c:x val="-2.3030973587317979E-2"/>
                  <c:y val="1.7067645305398772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755118724913487"/>
                      <c:h val="0.148710039563638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631-4CA1-BC5D-E5ED86221948}"/>
                </c:ext>
              </c:extLst>
            </c:dLbl>
            <c:dLbl>
              <c:idx val="3"/>
              <c:layout>
                <c:manualLayout>
                  <c:x val="-2.3398919397370412E-2"/>
                  <c:y val="-1.9519197268483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837006029983955"/>
                      <c:h val="0.131937246519374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631-4CA1-BC5D-E5ED86221948}"/>
                </c:ext>
              </c:extLst>
            </c:dLbl>
            <c:dLbl>
              <c:idx val="4"/>
              <c:layout>
                <c:manualLayout>
                  <c:x val="-1.5240308076244567E-3"/>
                  <c:y val="-3.286491843386905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97305254875924"/>
                      <c:h val="0.144774735016530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631-4CA1-BC5D-E5ED86221948}"/>
                </c:ext>
              </c:extLst>
            </c:dLbl>
            <c:dLbl>
              <c:idx val="5"/>
              <c:layout>
                <c:manualLayout>
                  <c:x val="-3.9408188730507051E-3"/>
                  <c:y val="3.12563584419204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95573709024077"/>
                      <c:h val="0.164568632460765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631-4CA1-BC5D-E5ED86221948}"/>
                </c:ext>
              </c:extLst>
            </c:dLbl>
            <c:dLbl>
              <c:idx val="6"/>
              <c:layout>
                <c:manualLayout>
                  <c:x val="-0.39637438762777599"/>
                  <c:y val="2.77944239270976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36600342989913"/>
                      <c:h val="0.220325320110511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631-4CA1-BC5D-E5ED86221948}"/>
                </c:ext>
              </c:extLst>
            </c:dLbl>
            <c:dLbl>
              <c:idx val="7"/>
              <c:layout>
                <c:manualLayout>
                  <c:x val="-0.20787032768444927"/>
                  <c:y val="4.86177502148514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36197114704924"/>
                      <c:h val="0.139525391184508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631-4CA1-BC5D-E5ED86221948}"/>
                </c:ext>
              </c:extLst>
            </c:dLbl>
            <c:dLbl>
              <c:idx val="8"/>
              <c:layout>
                <c:manualLayout>
                  <c:x val="3.1225604996096799E-3"/>
                  <c:y val="-1.57325467059980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A3C-4217-906B-C3CC3FF4608C}"/>
                </c:ext>
              </c:extLst>
            </c:dLbl>
            <c:dLbl>
              <c:idx val="9"/>
              <c:layout>
                <c:manualLayout>
                  <c:x val="-0.38095238095238093"/>
                  <c:y val="-0.129793510324483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A3C-4217-906B-C3CC3FF4608C}"/>
                </c:ext>
              </c:extLst>
            </c:dLbl>
            <c:dLbl>
              <c:idx val="10"/>
              <c:layout>
                <c:manualLayout>
                  <c:x val="1.7174082747853241E-2"/>
                  <c:y val="-0.153392330383480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10160615169006"/>
                      <c:h val="0.146588003933136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DA3C-4217-906B-C3CC3FF4608C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12'!$A$25:$A$35</c:f>
              <c:strCache>
                <c:ptCount val="11"/>
                <c:pt idx="0">
                  <c:v>Gaz şi produse industriale obţinute din gaz</c:v>
                </c:pt>
                <c:pt idx="1">
                  <c:v>Petrol şi produse petroliere </c:v>
                </c:pt>
                <c:pt idx="2">
                  <c:v>Maşini şi aparate electrice </c:v>
                </c:pt>
                <c:pt idx="3">
                  <c:v>Vehicule rutiere </c:v>
                </c:pt>
                <c:pt idx="4">
                  <c:v>Fire, tesături şi articole textile </c:v>
                </c:pt>
                <c:pt idx="5">
                  <c:v>Produse medicinale şi farmaceutice</c:v>
                </c:pt>
                <c:pt idx="6">
                  <c:v>Maşini şi aparate specializate </c:v>
                </c:pt>
                <c:pt idx="7">
                  <c:v>Legume şi fructe</c:v>
                </c:pt>
                <c:pt idx="8">
                  <c:v>Maşini şi aparate industriale </c:v>
                </c:pt>
                <c:pt idx="9">
                  <c:v>Îngrăşăminte minerale sau chimice</c:v>
                </c:pt>
                <c:pt idx="10">
                  <c:v>Alte mărfuri</c:v>
                </c:pt>
              </c:strCache>
            </c:strRef>
          </c:cat>
          <c:val>
            <c:numRef>
              <c:f>'Figura 12'!$B$25:$B$35</c:f>
              <c:numCache>
                <c:formatCode>0,0</c:formatCode>
                <c:ptCount val="11"/>
                <c:pt idx="0">
                  <c:v>5</c:v>
                </c:pt>
                <c:pt idx="1">
                  <c:v>7.4</c:v>
                </c:pt>
                <c:pt idx="2">
                  <c:v>8.3000000000000007</c:v>
                </c:pt>
                <c:pt idx="3">
                  <c:v>6.4</c:v>
                </c:pt>
                <c:pt idx="4">
                  <c:v>4.5</c:v>
                </c:pt>
                <c:pt idx="5">
                  <c:v>4.5</c:v>
                </c:pt>
                <c:pt idx="6">
                  <c:v>2.7</c:v>
                </c:pt>
                <c:pt idx="7">
                  <c:v>3.3</c:v>
                </c:pt>
                <c:pt idx="8">
                  <c:v>3.5</c:v>
                </c:pt>
                <c:pt idx="9">
                  <c:v>1.5</c:v>
                </c:pt>
                <c:pt idx="10">
                  <c:v>52.9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631-4CA1-BC5D-E5ED8622194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Ianuarie-martie  2022</a:t>
            </a:r>
          </a:p>
        </c:rich>
      </c:tx>
      <c:layout>
        <c:manualLayout>
          <c:xMode val="edge"/>
          <c:yMode val="edge"/>
          <c:x val="0.41357830271216106"/>
          <c:y val="2.4873178599132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8202963657756"/>
          <c:y val="0.21269788644840448"/>
          <c:w val="0.53843885501773103"/>
          <c:h val="0.645721784776903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D3-4FE3-A741-BA04960B805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D3-4FE3-A741-BA04960B805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D3-4FE3-A741-BA04960B805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9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9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9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D3-4FE3-A741-BA04960B805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D3-4FE3-A741-BA04960B805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D3-4FE3-A741-BA04960B805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D3-4FE3-A741-BA04960B805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D3-4FE3-A741-BA04960B805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2C7-4966-9456-52C1132EC11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shade val="5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2C7-4966-9456-52C1132EC114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1">
                      <a:shade val="41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1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1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2C7-4966-9456-52C1132EC114}"/>
              </c:ext>
            </c:extLst>
          </c:dPt>
          <c:dLbls>
            <c:dLbl>
              <c:idx val="0"/>
              <c:layout>
                <c:manualLayout>
                  <c:x val="-9.3322605200869116E-2"/>
                  <c:y val="1.6226750598970118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8108420465667278"/>
                      <c:h val="0.177768262192595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D3-4FE3-A741-BA04960B8052}"/>
                </c:ext>
              </c:extLst>
            </c:dLbl>
            <c:dLbl>
              <c:idx val="1"/>
              <c:layout>
                <c:manualLayout>
                  <c:x val="-4.0404173328366461E-2"/>
                  <c:y val="-8.85338445777726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9678535758251"/>
                      <c:h val="0.18144110408563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3D3-4FE3-A741-BA04960B8052}"/>
                </c:ext>
              </c:extLst>
            </c:dLbl>
            <c:dLbl>
              <c:idx val="2"/>
              <c:layout>
                <c:manualLayout>
                  <c:x val="-1.1019280559559645E-2"/>
                  <c:y val="-4.76320334214938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96390072119889"/>
                      <c:h val="0.187272218845546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3D3-4FE3-A741-BA04960B8052}"/>
                </c:ext>
              </c:extLst>
            </c:dLbl>
            <c:dLbl>
              <c:idx val="3"/>
              <c:layout>
                <c:manualLayout>
                  <c:x val="1.5711729836162674E-2"/>
                  <c:y val="-4.21038782759301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92943032922482"/>
                      <c:h val="0.129491450664900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3D3-4FE3-A741-BA04960B8052}"/>
                </c:ext>
              </c:extLst>
            </c:dLbl>
            <c:dLbl>
              <c:idx val="4"/>
              <c:layout>
                <c:manualLayout>
                  <c:x val="6.2671652047561505E-2"/>
                  <c:y val="-3.26674367907812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14335823710022"/>
                      <c:h val="0.167953636723497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3D3-4FE3-A741-BA04960B8052}"/>
                </c:ext>
              </c:extLst>
            </c:dLbl>
            <c:dLbl>
              <c:idx val="5"/>
              <c:layout>
                <c:manualLayout>
                  <c:x val="-6.7772913740724777E-2"/>
                  <c:y val="-3.115038446654795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66154894355025"/>
                      <c:h val="0.201345747799442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3D3-4FE3-A741-BA04960B8052}"/>
                </c:ext>
              </c:extLst>
            </c:dLbl>
            <c:dLbl>
              <c:idx val="6"/>
              <c:layout>
                <c:manualLayout>
                  <c:x val="-0.11965159984914286"/>
                  <c:y val="-1.63593932396751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95817879346683"/>
                      <c:h val="0.169397339926169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3D3-4FE3-A741-BA04960B8052}"/>
                </c:ext>
              </c:extLst>
            </c:dLbl>
            <c:dLbl>
              <c:idx val="7"/>
              <c:layout>
                <c:manualLayout>
                  <c:x val="-0.15610647459376165"/>
                  <c:y val="7.746625615077656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88154707228416"/>
                      <c:h val="0.1322554457008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3D3-4FE3-A741-BA04960B8052}"/>
                </c:ext>
              </c:extLst>
            </c:dLbl>
            <c:dLbl>
              <c:idx val="8"/>
              <c:layout>
                <c:manualLayout>
                  <c:x val="-0.17079884867317449"/>
                  <c:y val="-9.61804929839616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98253342804327"/>
                      <c:h val="0.16842145575907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02C7-4966-9456-52C1132EC114}"/>
                </c:ext>
              </c:extLst>
            </c:dLbl>
            <c:dLbl>
              <c:idx val="9"/>
              <c:layout>
                <c:manualLayout>
                  <c:x val="-0.15554914772661541"/>
                  <c:y val="-0.240323359683554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21582056330795"/>
                      <c:h val="0.18100007626407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02C7-4966-9456-52C1132EC114}"/>
                </c:ext>
              </c:extLst>
            </c:dLbl>
            <c:dLbl>
              <c:idx val="10"/>
              <c:layout>
                <c:manualLayout>
                  <c:x val="5.7712975795759805E-2"/>
                  <c:y val="-0.12955417869366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356495996038845"/>
                      <c:h val="0.182804662607392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02C7-4966-9456-52C1132EC114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12'!$A$38:$A$48</c:f>
              <c:strCache>
                <c:ptCount val="11"/>
                <c:pt idx="0">
                  <c:v>Gaz şi produse industriale obţinute din gaz</c:v>
                </c:pt>
                <c:pt idx="1">
                  <c:v>Petrol şi produse petroliere </c:v>
                </c:pt>
                <c:pt idx="2">
                  <c:v>Maşini şi aparate electrice </c:v>
                </c:pt>
                <c:pt idx="3">
                  <c:v>Vehicule rutiere </c:v>
                </c:pt>
                <c:pt idx="4">
                  <c:v>Fire, tesături şi articole textile </c:v>
                </c:pt>
                <c:pt idx="5">
                  <c:v>Produse medicinale şi farmaceutice</c:v>
                </c:pt>
                <c:pt idx="6">
                  <c:v>Maşini şi aparate specializate </c:v>
                </c:pt>
                <c:pt idx="7">
                  <c:v>Legume şi fructe</c:v>
                </c:pt>
                <c:pt idx="8">
                  <c:v>Maşini şi aparate industriale </c:v>
                </c:pt>
                <c:pt idx="9">
                  <c:v>Îngrăşăminte minerale sau chimice</c:v>
                </c:pt>
                <c:pt idx="10">
                  <c:v>Alte mărfuri</c:v>
                </c:pt>
              </c:strCache>
            </c:strRef>
          </c:cat>
          <c:val>
            <c:numRef>
              <c:f>'Figura 12'!$B$38:$B$48</c:f>
              <c:numCache>
                <c:formatCode>0,0</c:formatCode>
                <c:ptCount val="11"/>
                <c:pt idx="0">
                  <c:v>15.6</c:v>
                </c:pt>
                <c:pt idx="1">
                  <c:v>10.6</c:v>
                </c:pt>
                <c:pt idx="2">
                  <c:v>6.2</c:v>
                </c:pt>
                <c:pt idx="3">
                  <c:v>5.3</c:v>
                </c:pt>
                <c:pt idx="4">
                  <c:v>3.9</c:v>
                </c:pt>
                <c:pt idx="5">
                  <c:v>3.8</c:v>
                </c:pt>
                <c:pt idx="6">
                  <c:v>3.2</c:v>
                </c:pt>
                <c:pt idx="7">
                  <c:v>2.7</c:v>
                </c:pt>
                <c:pt idx="8">
                  <c:v>2.6</c:v>
                </c:pt>
                <c:pt idx="9">
                  <c:v>2.4</c:v>
                </c:pt>
                <c:pt idx="10">
                  <c:v>43.7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D3-4FE3-A741-BA04960B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9292310683395E-2"/>
          <c:y val="8.3241273945234451E-2"/>
          <c:w val="0.93642881088462071"/>
          <c:h val="0.70397265640302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13'!$B$22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13'!$B$23:$B$28</c:f>
              <c:numCache>
                <c:formatCode>#\ ##0,0</c:formatCode>
                <c:ptCount val="6"/>
                <c:pt idx="0">
                  <c:v>-127.3</c:v>
                </c:pt>
                <c:pt idx="1">
                  <c:v>-154</c:v>
                </c:pt>
                <c:pt idx="2">
                  <c:v>-138.30000000000001</c:v>
                </c:pt>
                <c:pt idx="3">
                  <c:v>-160.30000000000001</c:v>
                </c:pt>
                <c:pt idx="4">
                  <c:v>-201</c:v>
                </c:pt>
                <c:pt idx="5">
                  <c:v>-290.89999999999998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3-4221-BB37-7103809F1204}"/>
            </c:ext>
          </c:extLst>
        </c:ser>
        <c:ser>
          <c:idx val="2"/>
          <c:order val="1"/>
          <c:tx>
            <c:strRef>
              <c:f>'Figura 13'!$C$22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13'!$C$23:$C$28</c:f>
              <c:numCache>
                <c:formatCode>#\ ##0,0</c:formatCode>
                <c:ptCount val="6"/>
                <c:pt idx="0">
                  <c:v>-156.1</c:v>
                </c:pt>
                <c:pt idx="1">
                  <c:v>-212.1</c:v>
                </c:pt>
                <c:pt idx="2">
                  <c:v>-217.9</c:v>
                </c:pt>
                <c:pt idx="3">
                  <c:v>-239.5</c:v>
                </c:pt>
                <c:pt idx="4">
                  <c:v>-294.39999999999998</c:v>
                </c:pt>
                <c:pt idx="5">
                  <c:v>-332.5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3-4221-BB37-7103809F1204}"/>
            </c:ext>
          </c:extLst>
        </c:ser>
        <c:ser>
          <c:idx val="3"/>
          <c:order val="2"/>
          <c:tx>
            <c:strRef>
              <c:f>'Figura 13'!$D$22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13'!$D$23:$D$28</c:f>
              <c:numCache>
                <c:formatCode>#\ ##0,0</c:formatCode>
                <c:ptCount val="6"/>
                <c:pt idx="0">
                  <c:v>-219.1</c:v>
                </c:pt>
                <c:pt idx="1">
                  <c:v>-282</c:v>
                </c:pt>
                <c:pt idx="2">
                  <c:v>-276.60000000000002</c:v>
                </c:pt>
                <c:pt idx="3">
                  <c:v>-290.3</c:v>
                </c:pt>
                <c:pt idx="4">
                  <c:v>-370.8</c:v>
                </c:pt>
                <c:pt idx="5">
                  <c:v>-351.5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3-4221-BB37-7103809F1204}"/>
            </c:ext>
          </c:extLst>
        </c:ser>
        <c:ser>
          <c:idx val="4"/>
          <c:order val="3"/>
          <c:tx>
            <c:strRef>
              <c:f>'Figura 13'!$E$22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13'!$E$23:$E$28</c:f>
              <c:numCache>
                <c:formatCode>#\ ##0,0</c:formatCode>
                <c:ptCount val="6"/>
                <c:pt idx="0">
                  <c:v>-207.3</c:v>
                </c:pt>
                <c:pt idx="1">
                  <c:v>-244.9</c:v>
                </c:pt>
                <c:pt idx="2">
                  <c:v>-300</c:v>
                </c:pt>
                <c:pt idx="3">
                  <c:v>-135.80000000000001</c:v>
                </c:pt>
                <c:pt idx="4">
                  <c:v>-344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3-4221-BB37-7103809F1204}"/>
            </c:ext>
          </c:extLst>
        </c:ser>
        <c:ser>
          <c:idx val="5"/>
          <c:order val="4"/>
          <c:tx>
            <c:strRef>
              <c:f>'Figura 13'!$F$22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13'!$F$23:$F$28</c:f>
              <c:numCache>
                <c:formatCode>#\ ##0,0</c:formatCode>
                <c:ptCount val="6"/>
                <c:pt idx="0">
                  <c:v>-225.7</c:v>
                </c:pt>
                <c:pt idx="1">
                  <c:v>-282.60000000000002</c:v>
                </c:pt>
                <c:pt idx="2">
                  <c:v>-271.10000000000002</c:v>
                </c:pt>
                <c:pt idx="3">
                  <c:v>-173.7</c:v>
                </c:pt>
                <c:pt idx="4">
                  <c:v>-361.7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33-4221-BB37-7103809F1204}"/>
            </c:ext>
          </c:extLst>
        </c:ser>
        <c:ser>
          <c:idx val="6"/>
          <c:order val="5"/>
          <c:tx>
            <c:strRef>
              <c:f>'Figura 13'!$G$22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13'!$G$23:$G$28</c:f>
              <c:numCache>
                <c:formatCode>#\ ##0,0</c:formatCode>
                <c:ptCount val="6"/>
                <c:pt idx="0">
                  <c:v>-217.7</c:v>
                </c:pt>
                <c:pt idx="1">
                  <c:v>-244.6</c:v>
                </c:pt>
                <c:pt idx="2">
                  <c:v>-243.2</c:v>
                </c:pt>
                <c:pt idx="3">
                  <c:v>-223.9</c:v>
                </c:pt>
                <c:pt idx="4">
                  <c:v>-362.9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33-4221-BB37-7103809F1204}"/>
            </c:ext>
          </c:extLst>
        </c:ser>
        <c:ser>
          <c:idx val="7"/>
          <c:order val="6"/>
          <c:tx>
            <c:strRef>
              <c:f>'Figura 13'!$H$22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13'!$H$23:$H$28</c:f>
              <c:numCache>
                <c:formatCode>#\ ##0,0</c:formatCode>
                <c:ptCount val="6"/>
                <c:pt idx="0">
                  <c:v>-205.3</c:v>
                </c:pt>
                <c:pt idx="1">
                  <c:v>-269.2</c:v>
                </c:pt>
                <c:pt idx="2">
                  <c:v>-278.89999999999998</c:v>
                </c:pt>
                <c:pt idx="3">
                  <c:v>-305.5</c:v>
                </c:pt>
                <c:pt idx="4">
                  <c:v>-321.3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33-4221-BB37-7103809F1204}"/>
            </c:ext>
          </c:extLst>
        </c:ser>
        <c:ser>
          <c:idx val="8"/>
          <c:order val="7"/>
          <c:tx>
            <c:strRef>
              <c:f>'Figura 13'!$I$22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13'!$I$23:$I$28</c:f>
              <c:numCache>
                <c:formatCode>#\ ##0,0</c:formatCode>
                <c:ptCount val="6"/>
                <c:pt idx="0">
                  <c:v>-221.8</c:v>
                </c:pt>
                <c:pt idx="1">
                  <c:v>-262.10000000000002</c:v>
                </c:pt>
                <c:pt idx="2">
                  <c:v>-258.5</c:v>
                </c:pt>
                <c:pt idx="3">
                  <c:v>-269.7</c:v>
                </c:pt>
                <c:pt idx="4">
                  <c:v>-338.7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33-4221-BB37-7103809F1204}"/>
            </c:ext>
          </c:extLst>
        </c:ser>
        <c:ser>
          <c:idx val="9"/>
          <c:order val="8"/>
          <c:tx>
            <c:strRef>
              <c:f>'Figura 13'!$J$22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13'!$J$23:$J$28</c:f>
              <c:numCache>
                <c:formatCode>#\ ##0,0</c:formatCode>
                <c:ptCount val="6"/>
                <c:pt idx="0">
                  <c:v>-206.9</c:v>
                </c:pt>
                <c:pt idx="1">
                  <c:v>-266.7</c:v>
                </c:pt>
                <c:pt idx="2">
                  <c:v>-262.89999999999998</c:v>
                </c:pt>
                <c:pt idx="3">
                  <c:v>-296</c:v>
                </c:pt>
                <c:pt idx="4">
                  <c:v>-376.3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3-4221-BB37-7103809F1204}"/>
            </c:ext>
          </c:extLst>
        </c:ser>
        <c:ser>
          <c:idx val="10"/>
          <c:order val="9"/>
          <c:tx>
            <c:strRef>
              <c:f>'Figura 13'!$K$22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13'!$K$23:$K$28</c:f>
              <c:numCache>
                <c:formatCode>#\ ##0,0</c:formatCode>
                <c:ptCount val="6"/>
                <c:pt idx="0">
                  <c:v>-197.7</c:v>
                </c:pt>
                <c:pt idx="1">
                  <c:v>-281.60000000000002</c:v>
                </c:pt>
                <c:pt idx="2">
                  <c:v>-257</c:v>
                </c:pt>
                <c:pt idx="3">
                  <c:v>-244.2</c:v>
                </c:pt>
                <c:pt idx="4">
                  <c:v>-294.7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33-4221-BB37-7103809F1204}"/>
            </c:ext>
          </c:extLst>
        </c:ser>
        <c:ser>
          <c:idx val="11"/>
          <c:order val="10"/>
          <c:tx>
            <c:strRef>
              <c:f>'Figura 13'!$L$22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13'!$L$23:$L$28</c:f>
              <c:numCache>
                <c:formatCode>#\ ##0,0</c:formatCode>
                <c:ptCount val="6"/>
                <c:pt idx="0">
                  <c:v>-183.2</c:v>
                </c:pt>
                <c:pt idx="1">
                  <c:v>-253.70000000000005</c:v>
                </c:pt>
                <c:pt idx="2">
                  <c:v>-237.5</c:v>
                </c:pt>
                <c:pt idx="3">
                  <c:v>-260.89999999999998</c:v>
                </c:pt>
                <c:pt idx="4">
                  <c:v>-337.6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33-4221-BB37-7103809F1204}"/>
            </c:ext>
          </c:extLst>
        </c:ser>
        <c:ser>
          <c:idx val="12"/>
          <c:order val="11"/>
          <c:tx>
            <c:strRef>
              <c:f>'Figura 13'!$M$22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13'!$M$23:$M$28</c:f>
              <c:numCache>
                <c:formatCode>#\ ##0,0</c:formatCode>
                <c:ptCount val="6"/>
                <c:pt idx="0">
                  <c:v>-238.3</c:v>
                </c:pt>
                <c:pt idx="1">
                  <c:v>-300.49999999999994</c:v>
                </c:pt>
                <c:pt idx="2">
                  <c:v>-321.39999999999998</c:v>
                </c:pt>
                <c:pt idx="3">
                  <c:v>-349</c:v>
                </c:pt>
                <c:pt idx="4">
                  <c:v>-429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1-46B9-BC71-3BBF0CA1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0262984"/>
        <c:axId val="180263376"/>
      </c:barChart>
      <c:catAx>
        <c:axId val="180262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gradFill>
              <a:gsLst>
                <a:gs pos="0">
                  <a:schemeClr val="tx1">
                    <a:alpha val="9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0263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0263376"/>
        <c:scaling>
          <c:orientation val="minMax"/>
          <c:min val="-45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026298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095502632723057"/>
          <c:w val="1"/>
          <c:h val="7.3858659458612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62778414308116E-2"/>
          <c:y val="6.8799149302478671E-2"/>
          <c:w val="0.90019805713940926"/>
          <c:h val="0.68655340911967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14'!$B$24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338983050847456E-2"/>
                  <c:y val="1.2861736334405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13-450B-8629-87951D3C5A06}"/>
                </c:ext>
              </c:extLst>
            </c:dLbl>
            <c:dLbl>
              <c:idx val="1"/>
              <c:layout>
                <c:manualLayout>
                  <c:x val="-2.0393205566285346E-2"/>
                  <c:y val="1.2861710043253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13-450B-8629-87951D3C5A06}"/>
                </c:ext>
              </c:extLst>
            </c:dLbl>
            <c:dLbl>
              <c:idx val="2"/>
              <c:layout>
                <c:manualLayout>
                  <c:x val="-2.0339001364109075E-2"/>
                  <c:y val="4.5543372498997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13-450B-8629-87951D3C5A06}"/>
                </c:ext>
              </c:extLst>
            </c:dLbl>
            <c:dLbl>
              <c:idx val="3"/>
              <c:layout>
                <c:manualLayout>
                  <c:x val="-1.8079096045197824E-2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13-450B-8629-87951D3C5A06}"/>
                </c:ext>
              </c:extLst>
            </c:dLbl>
            <c:dLbl>
              <c:idx val="4"/>
              <c:layout>
                <c:manualLayout>
                  <c:x val="-1.58192090395480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13-450B-8629-87951D3C5A06}"/>
                </c:ext>
              </c:extLst>
            </c:dLbl>
            <c:dLbl>
              <c:idx val="5"/>
              <c:layout>
                <c:manualLayout>
                  <c:x val="-1.8079096045197907E-2"/>
                  <c:y val="4.2872454448017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Ianuarie-martie 2017</c:v>
                </c:pt>
                <c:pt idx="1">
                  <c:v>Ianuarie-martie 2018</c:v>
                </c:pt>
                <c:pt idx="2">
                  <c:v>Ianuarie-martie 2019</c:v>
                </c:pt>
                <c:pt idx="3">
                  <c:v>Ianuarie-martie 2020</c:v>
                </c:pt>
                <c:pt idx="4">
                  <c:v>Ianuarie-martie 2021</c:v>
                </c:pt>
                <c:pt idx="5">
                  <c:v>Ianuarie-martie 2022</c:v>
                </c:pt>
              </c:strCache>
            </c:strRef>
          </c:cat>
          <c:val>
            <c:numRef>
              <c:f>'Figura 14'!$B$25:$B$30</c:f>
              <c:numCache>
                <c:formatCode>#\ ##0,0</c:formatCode>
                <c:ptCount val="6"/>
                <c:pt idx="0">
                  <c:v>528.20000000000005</c:v>
                </c:pt>
                <c:pt idx="1">
                  <c:v>677.9</c:v>
                </c:pt>
                <c:pt idx="2">
                  <c:v>732.9</c:v>
                </c:pt>
                <c:pt idx="3">
                  <c:v>675</c:v>
                </c:pt>
                <c:pt idx="4">
                  <c:v>684.8</c:v>
                </c:pt>
                <c:pt idx="5">
                  <c:v>1062.8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2C-4A3E-9B06-2ADBC8010143}"/>
            </c:ext>
          </c:extLst>
        </c:ser>
        <c:ser>
          <c:idx val="1"/>
          <c:order val="1"/>
          <c:tx>
            <c:strRef>
              <c:f>'Figura 14'!$C$24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1905333867164703E-3"/>
                  <c:y val="8.06440995518642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2C-4A3E-9B06-2ADBC8010143}"/>
                </c:ext>
              </c:extLst>
            </c:dLbl>
            <c:dLbl>
              <c:idx val="1"/>
              <c:layout>
                <c:manualLayout>
                  <c:x val="2.6707724999212147E-3"/>
                  <c:y val="6.7770500650035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2C-4A3E-9B06-2ADBC8010143}"/>
                </c:ext>
              </c:extLst>
            </c:dLbl>
            <c:dLbl>
              <c:idx val="2"/>
              <c:layout>
                <c:manualLayout>
                  <c:x val="6.7796610169491523E-3"/>
                  <c:y val="7.554329020769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2C-4A3E-9B06-2ADBC8010143}"/>
                </c:ext>
              </c:extLst>
            </c:dLbl>
            <c:dLbl>
              <c:idx val="3"/>
              <c:layout>
                <c:manualLayout>
                  <c:x val="4.5197740112993519E-3"/>
                  <c:y val="4.2872454448017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13-450B-8629-87951D3C5A06}"/>
                </c:ext>
              </c:extLst>
            </c:dLbl>
            <c:dLbl>
              <c:idx val="4"/>
              <c:layout>
                <c:manualLayout>
                  <c:x val="0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13-450B-8629-87951D3C5A06}"/>
                </c:ext>
              </c:extLst>
            </c:dLbl>
            <c:dLbl>
              <c:idx val="5"/>
              <c:layout>
                <c:manualLayout>
                  <c:x val="2.2598290136545966E-3"/>
                  <c:y val="4.5543372498998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Ianuarie-martie 2017</c:v>
                </c:pt>
                <c:pt idx="1">
                  <c:v>Ianuarie-martie 2018</c:v>
                </c:pt>
                <c:pt idx="2">
                  <c:v>Ianuarie-martie 2019</c:v>
                </c:pt>
                <c:pt idx="3">
                  <c:v>Ianuarie-martie 2020</c:v>
                </c:pt>
                <c:pt idx="4">
                  <c:v>Ianuarie-martie 2021</c:v>
                </c:pt>
                <c:pt idx="5">
                  <c:v>Ianuarie-martie 2022</c:v>
                </c:pt>
              </c:strCache>
            </c:strRef>
          </c:cat>
          <c:val>
            <c:numRef>
              <c:f>'Figura 14'!$C$25:$C$30</c:f>
              <c:numCache>
                <c:formatCode>#\ ##0,0</c:formatCode>
                <c:ptCount val="6"/>
                <c:pt idx="0">
                  <c:v>1030.7</c:v>
                </c:pt>
                <c:pt idx="1">
                  <c:v>1326</c:v>
                </c:pt>
                <c:pt idx="2">
                  <c:v>1365.6</c:v>
                </c:pt>
                <c:pt idx="3">
                  <c:v>1365.1</c:v>
                </c:pt>
                <c:pt idx="4">
                  <c:v>1550.9</c:v>
                </c:pt>
                <c:pt idx="5">
                  <c:v>2037.6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81325496"/>
        <c:axId val="181325888"/>
      </c:barChart>
      <c:lineChart>
        <c:grouping val="standard"/>
        <c:varyColors val="0"/>
        <c:ser>
          <c:idx val="2"/>
          <c:order val="2"/>
          <c:tx>
            <c:strRef>
              <c:f>'Figura 14'!$D$24</c:f>
              <c:strCache>
                <c:ptCount val="1"/>
                <c:pt idx="0">
                  <c:v>Balanţa Comercială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0322884167780939E-2"/>
                  <c:y val="-3.3748865503961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2C-4A3E-9B06-2ADBC8010143}"/>
                </c:ext>
              </c:extLst>
            </c:dLbl>
            <c:dLbl>
              <c:idx val="1"/>
              <c:layout>
                <c:manualLayout>
                  <c:x val="-5.369853639650108E-2"/>
                  <c:y val="4.186392588776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2C-4A3E-9B06-2ADBC8010143}"/>
                </c:ext>
              </c:extLst>
            </c:dLbl>
            <c:dLbl>
              <c:idx val="2"/>
              <c:layout>
                <c:manualLayout>
                  <c:x val="-4.6674860325135174E-2"/>
                  <c:y val="-2.9605645088756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2C-4A3E-9B06-2ADBC8010143}"/>
                </c:ext>
              </c:extLst>
            </c:dLbl>
            <c:dLbl>
              <c:idx val="3"/>
              <c:layout>
                <c:manualLayout>
                  <c:x val="-4.6930379465278706E-2"/>
                  <c:y val="3.8082554793191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2C-4A3E-9B06-2ADBC8010143}"/>
                </c:ext>
              </c:extLst>
            </c:dLbl>
            <c:dLbl>
              <c:idx val="4"/>
              <c:layout>
                <c:manualLayout>
                  <c:x val="-4.5197660755527343E-2"/>
                  <c:y val="-3.4431443733084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13-450B-8629-87951D3C5A06}"/>
                </c:ext>
              </c:extLst>
            </c:dLbl>
            <c:dLbl>
              <c:idx val="5"/>
              <c:layout>
                <c:manualLayout>
                  <c:x val="-6.7254629191934199E-3"/>
                  <c:y val="-5.2221976925780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Ianuarie-martie 2017</c:v>
                </c:pt>
                <c:pt idx="1">
                  <c:v>Ianuarie-martie 2018</c:v>
                </c:pt>
                <c:pt idx="2">
                  <c:v>Ianuarie-martie 2019</c:v>
                </c:pt>
                <c:pt idx="3">
                  <c:v>Ianuarie-martie 2020</c:v>
                </c:pt>
                <c:pt idx="4">
                  <c:v>Ianuarie-martie 2021</c:v>
                </c:pt>
                <c:pt idx="5">
                  <c:v>Ianuarie-martie 2022</c:v>
                </c:pt>
              </c:strCache>
            </c:strRef>
          </c:cat>
          <c:val>
            <c:numRef>
              <c:f>'Figura 14'!$D$25:$D$30</c:f>
              <c:numCache>
                <c:formatCode>#\ ##0,0</c:formatCode>
                <c:ptCount val="6"/>
                <c:pt idx="0">
                  <c:v>-502.5</c:v>
                </c:pt>
                <c:pt idx="1">
                  <c:v>-648.1</c:v>
                </c:pt>
                <c:pt idx="2">
                  <c:v>-632.69999999999993</c:v>
                </c:pt>
                <c:pt idx="3">
                  <c:v>-690.09999999999991</c:v>
                </c:pt>
                <c:pt idx="4">
                  <c:v>-866.10000000000014</c:v>
                </c:pt>
                <c:pt idx="5">
                  <c:v>-974.8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25496"/>
        <c:axId val="181325888"/>
      </c:lineChart>
      <c:catAx>
        <c:axId val="181325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325888"/>
        <c:crosses val="autoZero"/>
        <c:auto val="1"/>
        <c:lblAlgn val="ctr"/>
        <c:lblOffset val="100"/>
        <c:noMultiLvlLbl val="0"/>
      </c:catAx>
      <c:valAx>
        <c:axId val="181325888"/>
        <c:scaling>
          <c:orientation val="minMax"/>
          <c:max val="2400"/>
          <c:min val="-1200"/>
        </c:scaling>
        <c:delete val="0"/>
        <c:axPos val="l"/>
        <c:numFmt formatCode="#\ ##0,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325496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724427456859489E-2"/>
          <c:y val="0.9276522267513988"/>
          <c:w val="0.8834227501223364"/>
          <c:h val="6.8060527803799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41113525967635E-2"/>
          <c:y val="4.4273352655097381E-2"/>
          <c:w val="0.93781012101994043"/>
          <c:h val="0.72318734360739945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2'!$A$24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8519481181357186E-2"/>
                  <c:y val="-2.7527094737220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9D-446E-B46D-AAA2B51203E9}"/>
                </c:ext>
              </c:extLst>
            </c:dLbl>
            <c:dLbl>
              <c:idx val="1"/>
              <c:layout>
                <c:manualLayout>
                  <c:x val="-2.5351400249726066E-2"/>
                  <c:y val="2.7772444433286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9D-446E-B46D-AAA2B51203E9}"/>
                </c:ext>
              </c:extLst>
            </c:dLbl>
            <c:dLbl>
              <c:idx val="2"/>
              <c:layout>
                <c:manualLayout>
                  <c:x val="-3.363331511581618E-2"/>
                  <c:y val="-2.4571614078911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9D-446E-B46D-AAA2B51203E9}"/>
                </c:ext>
              </c:extLst>
            </c:dLbl>
            <c:dLbl>
              <c:idx val="3"/>
              <c:layout>
                <c:manualLayout>
                  <c:x val="-2.9820095303621029E-2"/>
                  <c:y val="3.1395631805422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9D-446E-B46D-AAA2B51203E9}"/>
                </c:ext>
              </c:extLst>
            </c:dLbl>
            <c:dLbl>
              <c:idx val="4"/>
              <c:layout>
                <c:manualLayout>
                  <c:x val="-2.4058987633458432E-2"/>
                  <c:y val="-2.8397230287221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9D-446E-B46D-AAA2B51203E9}"/>
                </c:ext>
              </c:extLst>
            </c:dLbl>
            <c:dLbl>
              <c:idx val="5"/>
              <c:layout>
                <c:manualLayout>
                  <c:x val="-2.4965671279254722E-2"/>
                  <c:y val="-3.2121695731571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9D-446E-B46D-AAA2B51203E9}"/>
                </c:ext>
              </c:extLst>
            </c:dLbl>
            <c:dLbl>
              <c:idx val="6"/>
              <c:layout>
                <c:manualLayout>
                  <c:x val="-3.4884471654067266E-2"/>
                  <c:y val="-2.4571486770658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9D-446E-B46D-AAA2B51203E9}"/>
                </c:ext>
              </c:extLst>
            </c:dLbl>
            <c:dLbl>
              <c:idx val="7"/>
              <c:layout>
                <c:manualLayout>
                  <c:x val="-2.4678663239074552E-2"/>
                  <c:y val="2.7569897631960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9D-446E-B46D-AAA2B51203E9}"/>
                </c:ext>
              </c:extLst>
            </c:dLbl>
            <c:dLbl>
              <c:idx val="8"/>
              <c:layout>
                <c:manualLayout>
                  <c:x val="-3.22065081670617E-2"/>
                  <c:y val="-2.8295952215008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9D-446E-B46D-AAA2B51203E9}"/>
                </c:ext>
              </c:extLst>
            </c:dLbl>
            <c:dLbl>
              <c:idx val="9"/>
              <c:layout>
                <c:manualLayout>
                  <c:x val="-1.6782356088984023E-2"/>
                  <c:y val="-2.0847306616653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9D-446E-B46D-AAA2B51203E9}"/>
                </c:ext>
              </c:extLst>
            </c:dLbl>
            <c:dLbl>
              <c:idx val="10"/>
              <c:layout>
                <c:manualLayout>
                  <c:x val="-2.4678663239074614E-2"/>
                  <c:y val="-3.9469188853446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9D-446E-B46D-AAA2B51203E9}"/>
                </c:ext>
              </c:extLst>
            </c:dLbl>
            <c:dLbl>
              <c:idx val="11"/>
              <c:layout>
                <c:manualLayout>
                  <c:x val="-2.9820051413881749E-2"/>
                  <c:y val="3.1294291325593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9D-446E-B46D-AAA2B51203E9}"/>
                </c:ext>
              </c:extLst>
            </c:dLbl>
            <c:dLbl>
              <c:idx val="12"/>
              <c:layout>
                <c:manualLayout>
                  <c:x val="-4.077560968545884E-2"/>
                  <c:y val="-2.8498508359435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9D-446E-B46D-AAA2B51203E9}"/>
                </c:ext>
              </c:extLst>
            </c:dLbl>
            <c:dLbl>
              <c:idx val="13"/>
              <c:layout>
                <c:manualLayout>
                  <c:x val="-3.1755727136049801E-2"/>
                  <c:y val="-2.7527094737220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9D-446E-B46D-AAA2B51203E9}"/>
                </c:ext>
              </c:extLst>
            </c:dLbl>
            <c:dLbl>
              <c:idx val="14"/>
              <c:layout>
                <c:manualLayout>
                  <c:x val="-1.4682873378691742E-2"/>
                  <c:y val="-2.8295952215008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A9D-446E-B46D-AAA2B51203E9}"/>
                </c:ext>
              </c:extLst>
            </c:dLbl>
            <c:dLbl>
              <c:idx val="15"/>
              <c:layout>
                <c:manualLayout>
                  <c:x val="-2.4678663239074552E-2"/>
                  <c:y val="-3.202040146617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9D-446E-B46D-AAA2B51203E9}"/>
                </c:ext>
              </c:extLst>
            </c:dLbl>
            <c:dLbl>
              <c:idx val="16"/>
              <c:layout>
                <c:manualLayout>
                  <c:x val="-4.931759108052014E-2"/>
                  <c:y val="-1.7527668170812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A9D-446E-B46D-AAA2B51203E9}"/>
                </c:ext>
              </c:extLst>
            </c:dLbl>
            <c:dLbl>
              <c:idx val="17"/>
              <c:layout>
                <c:manualLayout>
                  <c:x val="-3.4018498665006183E-2"/>
                  <c:y val="-3.2020417659358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A9D-446E-B46D-AAA2B51203E9}"/>
                </c:ext>
              </c:extLst>
            </c:dLbl>
            <c:dLbl>
              <c:idx val="18"/>
              <c:layout>
                <c:manualLayout>
                  <c:x val="-1.8209170835765551E-2"/>
                  <c:y val="-2.4774042915085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A9D-446E-B46D-AAA2B51203E9}"/>
                </c:ext>
              </c:extLst>
            </c:dLbl>
            <c:dLbl>
              <c:idx val="19"/>
              <c:layout>
                <c:manualLayout>
                  <c:x val="-2.9820051413881749E-2"/>
                  <c:y val="3.1294291325593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A9D-446E-B46D-AAA2B51203E9}"/>
                </c:ext>
              </c:extLst>
            </c:dLbl>
            <c:dLbl>
              <c:idx val="20"/>
              <c:layout>
                <c:manualLayout>
                  <c:x val="-3.1919519057547113E-2"/>
                  <c:y val="-3.202040146617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A9D-446E-B46D-AAA2B51203E9}"/>
                </c:ext>
              </c:extLst>
            </c:dLbl>
            <c:dLbl>
              <c:idx val="21"/>
              <c:layout>
                <c:manualLayout>
                  <c:x val="-2.1636742707932716E-2"/>
                  <c:y val="-2.8296007772545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A9D-446E-B46D-AAA2B51203E9}"/>
                </c:ext>
              </c:extLst>
            </c:dLbl>
            <c:dLbl>
              <c:idx val="22"/>
              <c:layout>
                <c:manualLayout>
                  <c:x val="-2.4767164285459792E-2"/>
                  <c:y val="-2.864899634024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A9D-446E-B46D-AAA2B51203E9}"/>
                </c:ext>
              </c:extLst>
            </c:dLbl>
            <c:dLbl>
              <c:idx val="23"/>
              <c:layout>
                <c:manualLayout>
                  <c:x val="-2.9820051413881873E-2"/>
                  <c:y val="3.5018685019227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A9D-446E-B46D-AAA2B51203E9}"/>
                </c:ext>
              </c:extLst>
            </c:dLbl>
            <c:dLbl>
              <c:idx val="24"/>
              <c:layout>
                <c:manualLayout>
                  <c:x val="-2.6777649002737016E-2"/>
                  <c:y val="-3.2020417659358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A9D-446E-B46D-AAA2B51203E9}"/>
                </c:ext>
              </c:extLst>
            </c:dLbl>
            <c:dLbl>
              <c:idx val="25"/>
              <c:layout>
                <c:manualLayout>
                  <c:x val="-5.0997029784991307E-2"/>
                  <c:y val="-1.028129342653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A9D-446E-B46D-AAA2B51203E9}"/>
                </c:ext>
              </c:extLst>
            </c:dLbl>
            <c:dLbl>
              <c:idx val="26"/>
              <c:layout>
                <c:manualLayout>
                  <c:x val="-1.1353966358318321E-2"/>
                  <c:y val="1.49914177652406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A9D-446E-B46D-AAA2B51203E9}"/>
                </c:ext>
              </c:extLst>
            </c:dLbl>
            <c:dLbl>
              <c:idx val="27"/>
              <c:layout>
                <c:manualLayout>
                  <c:x val="-2.6392477639324209E-2"/>
                  <c:y val="2.7772444433286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A9D-446E-B46D-AAA2B51203E9}"/>
                </c:ext>
              </c:extLst>
            </c:dLbl>
            <c:dLbl>
              <c:idx val="28"/>
              <c:layout>
                <c:manualLayout>
                  <c:x val="-3.9467805524443011E-2"/>
                  <c:y val="-2.3256012993263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A9D-446E-B46D-AAA2B51203E9}"/>
                </c:ext>
              </c:extLst>
            </c:dLbl>
            <c:dLbl>
              <c:idx val="29"/>
              <c:layout>
                <c:manualLayout>
                  <c:x val="-7.048182303171076E-3"/>
                  <c:y val="-4.836241915941482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A9D-446E-B46D-AAA2B51203E9}"/>
                </c:ext>
              </c:extLst>
            </c:dLbl>
            <c:dLbl>
              <c:idx val="30"/>
              <c:layout>
                <c:manualLayout>
                  <c:x val="-3.5302427271094415E-2"/>
                  <c:y val="2.2934776065623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A9D-446E-B46D-AAA2B51203E9}"/>
                </c:ext>
              </c:extLst>
            </c:dLbl>
            <c:dLbl>
              <c:idx val="31"/>
              <c:layout>
                <c:manualLayout>
                  <c:x val="-1.6581449169753525E-2"/>
                  <c:y val="2.6891182559858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A9D-446E-B46D-AAA2B51203E9}"/>
                </c:ext>
              </c:extLst>
            </c:dLbl>
            <c:dLbl>
              <c:idx val="32"/>
              <c:layout>
                <c:manualLayout>
                  <c:x val="-4.5392433603957109E-2"/>
                  <c:y val="5.74500018483605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A9D-446E-B46D-AAA2B51203E9}"/>
                </c:ext>
              </c:extLst>
            </c:dLbl>
            <c:dLbl>
              <c:idx val="33"/>
              <c:layout>
                <c:manualLayout>
                  <c:x val="-5.496138731826113E-3"/>
                  <c:y val="-1.0737939447709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A9D-446E-B46D-AAA2B51203E9}"/>
                </c:ext>
              </c:extLst>
            </c:dLbl>
            <c:dLbl>
              <c:idx val="34"/>
              <c:layout>
                <c:manualLayout>
                  <c:x val="-4.9876922987290184E-2"/>
                  <c:y val="2.15183172525969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302229189677085E-2"/>
                      <c:h val="5.53198033344423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2-2A9D-446E-B46D-AAA2B51203E9}"/>
                </c:ext>
              </c:extLst>
            </c:dLbl>
            <c:dLbl>
              <c:idx val="35"/>
              <c:layout>
                <c:manualLayout>
                  <c:x val="-2.5044205767286859E-2"/>
                  <c:y val="3.0443828324276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A9D-446E-B46D-AAA2B51203E9}"/>
                </c:ext>
              </c:extLst>
            </c:dLbl>
            <c:dLbl>
              <c:idx val="36"/>
              <c:layout>
                <c:manualLayout>
                  <c:x val="-3.1927429715014811E-2"/>
                  <c:y val="-2.8535137333185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FA-4CA6-87F3-00E5BA97F7D7}"/>
                </c:ext>
              </c:extLst>
            </c:dLbl>
            <c:dLbl>
              <c:idx val="37"/>
              <c:layout>
                <c:manualLayout>
                  <c:x val="-8.8790233074361822E-3"/>
                  <c:y val="2.4047022291227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FA-4CA6-87F3-00E5BA97F7D7}"/>
                </c:ext>
              </c:extLst>
            </c:dLbl>
            <c:dLbl>
              <c:idx val="38"/>
              <c:layout>
                <c:manualLayout>
                  <c:x val="1.0852014234583079E-16"/>
                  <c:y val="-3.2291005877786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FA-4CA6-87F3-00E5BA97F7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2'!$B$22:$AN$23</c:f>
              <c:multiLvlStrCache>
                <c:ptCount val="3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'Figura 2'!$B$24:$AN$24</c:f>
              <c:numCache>
                <c:formatCode>#\ ##0,0</c:formatCode>
                <c:ptCount val="39"/>
                <c:pt idx="0">
                  <c:v>107.04955714362214</c:v>
                </c:pt>
                <c:pt idx="1">
                  <c:v>103.05469693630643</c:v>
                </c:pt>
                <c:pt idx="2">
                  <c:v>106.5540849399146</c:v>
                </c:pt>
                <c:pt idx="3">
                  <c:v>83.804058120513616</c:v>
                </c:pt>
                <c:pt idx="4">
                  <c:v>97.663587687631406</c:v>
                </c:pt>
                <c:pt idx="5">
                  <c:v>96.047232355670943</c:v>
                </c:pt>
                <c:pt idx="6">
                  <c:v>108.87893967295254</c:v>
                </c:pt>
                <c:pt idx="7">
                  <c:v>93.476142278451405</c:v>
                </c:pt>
                <c:pt idx="8">
                  <c:v>116.03027535062083</c:v>
                </c:pt>
                <c:pt idx="9">
                  <c:v>112.37403253245004</c:v>
                </c:pt>
                <c:pt idx="10">
                  <c:v>99.332915825323369</c:v>
                </c:pt>
                <c:pt idx="11">
                  <c:v>81.894486392152885</c:v>
                </c:pt>
                <c:pt idx="12">
                  <c:v>100.54069338788538</c:v>
                </c:pt>
                <c:pt idx="13">
                  <c:v>111.77933359663091</c:v>
                </c:pt>
                <c:pt idx="14">
                  <c:v>85.694935103741471</c:v>
                </c:pt>
                <c:pt idx="15">
                  <c:v>71.283537880135214</c:v>
                </c:pt>
                <c:pt idx="16">
                  <c:v>103.90424682350312</c:v>
                </c:pt>
                <c:pt idx="17">
                  <c:v>121.75061963317823</c:v>
                </c:pt>
                <c:pt idx="18">
                  <c:v>100.8184202333199</c:v>
                </c:pt>
                <c:pt idx="19">
                  <c:v>78.376764810035453</c:v>
                </c:pt>
                <c:pt idx="20">
                  <c:v>129.49769232961904</c:v>
                </c:pt>
                <c:pt idx="21">
                  <c:v>117.47585360993436</c:v>
                </c:pt>
                <c:pt idx="22">
                  <c:v>105.08585699580438</c:v>
                </c:pt>
                <c:pt idx="23">
                  <c:v>83.287463510424814</c:v>
                </c:pt>
                <c:pt idx="24">
                  <c:v>90.924906043100663</c:v>
                </c:pt>
                <c:pt idx="25">
                  <c:v>114.41147354263464</c:v>
                </c:pt>
                <c:pt idx="26">
                  <c:v>114.20579997969134</c:v>
                </c:pt>
                <c:pt idx="27">
                  <c:v>84.167356355788357</c:v>
                </c:pt>
                <c:pt idx="28">
                  <c:v>92.421884276527052</c:v>
                </c:pt>
                <c:pt idx="29" formatCode="0,0">
                  <c:v>112.45124175218632</c:v>
                </c:pt>
                <c:pt idx="30" formatCode="0,0">
                  <c:v>106.13290668113962</c:v>
                </c:pt>
                <c:pt idx="31" formatCode="0,0">
                  <c:v>98.134804975011704</c:v>
                </c:pt>
                <c:pt idx="32" formatCode="0,0">
                  <c:v>124.83430055225146</c:v>
                </c:pt>
                <c:pt idx="33" formatCode="0,0">
                  <c:v>119.44752327758337</c:v>
                </c:pt>
                <c:pt idx="34" formatCode="0,0">
                  <c:v>103.2981065772704</c:v>
                </c:pt>
                <c:pt idx="35" formatCode="0,0">
                  <c:v>89.313925126336528</c:v>
                </c:pt>
                <c:pt idx="36">
                  <c:v>101.65194019636859</c:v>
                </c:pt>
                <c:pt idx="37">
                  <c:v>101.88733506331008</c:v>
                </c:pt>
                <c:pt idx="38">
                  <c:v>117.60123789264428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D8C-45EE-B332-341AC82C0A62}"/>
            </c:ext>
          </c:extLst>
        </c:ser>
        <c:ser>
          <c:idx val="1"/>
          <c:order val="1"/>
          <c:tx>
            <c:strRef>
              <c:f>'Figura 2'!$A$25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160767525418544E-2"/>
                  <c:y val="2.3845422844510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A9D-446E-B46D-AAA2B51203E9}"/>
                </c:ext>
              </c:extLst>
            </c:dLbl>
            <c:dLbl>
              <c:idx val="1"/>
              <c:layout>
                <c:manualLayout>
                  <c:x val="-3.0137604158703479E-2"/>
                  <c:y val="-3.1150282109356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A9D-446E-B46D-AAA2B51203E9}"/>
                </c:ext>
              </c:extLst>
            </c:dLbl>
            <c:dLbl>
              <c:idx val="2"/>
              <c:layout>
                <c:manualLayout>
                  <c:x val="-3.1919519057547113E-2"/>
                  <c:y val="2.0121110244692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A9D-446E-B46D-AAA2B51203E9}"/>
                </c:ext>
              </c:extLst>
            </c:dLbl>
            <c:dLbl>
              <c:idx val="3"/>
              <c:layout>
                <c:manualLayout>
                  <c:x val="-2.182809673062712E-2"/>
                  <c:y val="-2.4774042915085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A9D-446E-B46D-AAA2B51203E9}"/>
                </c:ext>
              </c:extLst>
            </c:dLbl>
            <c:dLbl>
              <c:idx val="4"/>
              <c:layout>
                <c:manualLayout>
                  <c:x val="-3.2057324716128252E-2"/>
                  <c:y val="2.0323513544586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A9D-446E-B46D-AAA2B51203E9}"/>
                </c:ext>
              </c:extLst>
            </c:dLbl>
            <c:dLbl>
              <c:idx val="5"/>
              <c:layout>
                <c:manualLayout>
                  <c:x val="-2.7723543052264099E-2"/>
                  <c:y val="3.1091797588783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A9D-446E-B46D-AAA2B51203E9}"/>
                </c:ext>
              </c:extLst>
            </c:dLbl>
            <c:dLbl>
              <c:idx val="6"/>
              <c:layout>
                <c:manualLayout>
                  <c:x val="-2.9169013541551134E-2"/>
                  <c:y val="2.7569888288859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A9D-446E-B46D-AAA2B51203E9}"/>
                </c:ext>
              </c:extLst>
            </c:dLbl>
            <c:dLbl>
              <c:idx val="7"/>
              <c:layout>
                <c:manualLayout>
                  <c:x val="-9.2544987146529565E-3"/>
                  <c:y val="-1.712282669164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A9D-446E-B46D-AAA2B51203E9}"/>
                </c:ext>
              </c:extLst>
            </c:dLbl>
            <c:dLbl>
              <c:idx val="8"/>
              <c:layout>
                <c:manualLayout>
                  <c:x val="-5.0021565666193951E-2"/>
                  <c:y val="5.4259370575325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2A9D-446E-B46D-AAA2B51203E9}"/>
                </c:ext>
              </c:extLst>
            </c:dLbl>
            <c:dLbl>
              <c:idx val="9"/>
              <c:layout>
                <c:manualLayout>
                  <c:x val="-3.8774703290623373E-2"/>
                  <c:y val="2.38455039383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2A9D-446E-B46D-AAA2B51203E9}"/>
                </c:ext>
              </c:extLst>
            </c:dLbl>
            <c:dLbl>
              <c:idx val="10"/>
              <c:layout>
                <c:manualLayout>
                  <c:x val="-3.6675235646958015E-2"/>
                  <c:y val="2.756989763196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2A9D-446E-B46D-AAA2B51203E9}"/>
                </c:ext>
              </c:extLst>
            </c:dLbl>
            <c:dLbl>
              <c:idx val="11"/>
              <c:layout>
                <c:manualLayout>
                  <c:x val="-2.8363063390110309E-2"/>
                  <c:y val="3.4917541105345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2A9D-446E-B46D-AAA2B51203E9}"/>
                </c:ext>
              </c:extLst>
            </c:dLbl>
            <c:dLbl>
              <c:idx val="12"/>
              <c:layout>
                <c:manualLayout>
                  <c:x val="-2.8106255355612682E-2"/>
                  <c:y val="3.1294291325593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2A9D-446E-B46D-AAA2B51203E9}"/>
                </c:ext>
              </c:extLst>
            </c:dLbl>
            <c:dLbl>
              <c:idx val="13"/>
              <c:layout>
                <c:manualLayout>
                  <c:x val="-1.7438809246436312E-2"/>
                  <c:y val="-2.3863110845854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A9D-446E-B46D-AAA2B51203E9}"/>
                </c:ext>
              </c:extLst>
            </c:dLbl>
            <c:dLbl>
              <c:idx val="14"/>
              <c:layout>
                <c:manualLayout>
                  <c:x val="-4.1816615242648299E-2"/>
                  <c:y val="2.4047978988936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2A9D-446E-B46D-AAA2B51203E9}"/>
                </c:ext>
              </c:extLst>
            </c:dLbl>
            <c:dLbl>
              <c:idx val="15"/>
              <c:layout>
                <c:manualLayout>
                  <c:x val="-2.8106255355612682E-2"/>
                  <c:y val="2.756989763196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2A9D-446E-B46D-AAA2B51203E9}"/>
                </c:ext>
              </c:extLst>
            </c:dLbl>
            <c:dLbl>
              <c:idx val="16"/>
              <c:layout>
                <c:manualLayout>
                  <c:x val="-1.6109682712391847E-2"/>
                  <c:y val="2.7367617434777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2A9D-446E-B46D-AAA2B51203E9}"/>
                </c:ext>
              </c:extLst>
            </c:dLbl>
            <c:dLbl>
              <c:idx val="17"/>
              <c:layout>
                <c:manualLayout>
                  <c:x val="-2.84913945704427E-2"/>
                  <c:y val="-2.1150855542948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2A9D-446E-B46D-AAA2B51203E9}"/>
                </c:ext>
              </c:extLst>
            </c:dLbl>
            <c:dLbl>
              <c:idx val="18"/>
              <c:layout>
                <c:manualLayout>
                  <c:x val="-3.1405436148746323E-2"/>
                  <c:y val="2.7772444433286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2A9D-446E-B46D-AAA2B51203E9}"/>
                </c:ext>
              </c:extLst>
            </c:dLbl>
            <c:dLbl>
              <c:idx val="19"/>
              <c:layout>
                <c:manualLayout>
                  <c:x val="-2.8106255355612682E-2"/>
                  <c:y val="-3.9469188853446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2A9D-446E-B46D-AAA2B51203E9}"/>
                </c:ext>
              </c:extLst>
            </c:dLbl>
            <c:dLbl>
              <c:idx val="20"/>
              <c:layout>
                <c:manualLayout>
                  <c:x val="-1.7823479005998413E-2"/>
                  <c:y val="2.7569897631960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2A9D-446E-B46D-AAA2B51203E9}"/>
                </c:ext>
              </c:extLst>
            </c:dLbl>
            <c:dLbl>
              <c:idx val="21"/>
              <c:layout>
                <c:manualLayout>
                  <c:x val="-3.1174309989490764E-2"/>
                  <c:y val="-2.8295952215008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2A9D-446E-B46D-AAA2B51203E9}"/>
                </c:ext>
              </c:extLst>
            </c:dLbl>
            <c:dLbl>
              <c:idx val="22"/>
              <c:layout>
                <c:manualLayout>
                  <c:x val="-2.6392459297343615E-2"/>
                  <c:y val="2.756989763196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2A9D-446E-B46D-AAA2B51203E9}"/>
                </c:ext>
              </c:extLst>
            </c:dLbl>
            <c:dLbl>
              <c:idx val="23"/>
              <c:layout>
                <c:manualLayout>
                  <c:x val="-2.5351400249726066E-2"/>
                  <c:y val="-2.4571486770658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2A9D-446E-B46D-AAA2B51203E9}"/>
                </c:ext>
              </c:extLst>
            </c:dLbl>
            <c:dLbl>
              <c:idx val="24"/>
              <c:layout>
                <c:manualLayout>
                  <c:x val="-2.6777649002737016E-2"/>
                  <c:y val="2.7569888288859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2A9D-446E-B46D-AAA2B51203E9}"/>
                </c:ext>
              </c:extLst>
            </c:dLbl>
            <c:dLbl>
              <c:idx val="25"/>
              <c:layout>
                <c:manualLayout>
                  <c:x val="-1.2682090831191088E-2"/>
                  <c:y val="3.5018685019227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2A9D-446E-B46D-AAA2B51203E9}"/>
                </c:ext>
              </c:extLst>
            </c:dLbl>
            <c:dLbl>
              <c:idx val="26"/>
              <c:layout>
                <c:manualLayout>
                  <c:x val="-4.6708206979122063E-2"/>
                  <c:y val="-1.2728254038667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2A9D-446E-B46D-AAA2B51203E9}"/>
                </c:ext>
              </c:extLst>
            </c:dLbl>
            <c:dLbl>
              <c:idx val="27"/>
              <c:layout>
                <c:manualLayout>
                  <c:x val="-2.9047223703030461E-2"/>
                  <c:y val="-3.2285682599534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2A9D-446E-B46D-AAA2B51203E9}"/>
                </c:ext>
              </c:extLst>
            </c:dLbl>
            <c:dLbl>
              <c:idx val="28"/>
              <c:layout>
                <c:manualLayout>
                  <c:x val="-1.9997844331611819E-2"/>
                  <c:y val="-3.2652397323573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2A9D-446E-B46D-AAA2B51203E9}"/>
                </c:ext>
              </c:extLst>
            </c:dLbl>
            <c:dLbl>
              <c:idx val="29"/>
              <c:layout>
                <c:manualLayout>
                  <c:x val="-4.4442496771008824E-2"/>
                  <c:y val="7.733365361929249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2A9D-446E-B46D-AAA2B51203E9}"/>
                </c:ext>
              </c:extLst>
            </c:dLbl>
            <c:dLbl>
              <c:idx val="30"/>
              <c:layout>
                <c:manualLayout>
                  <c:x val="-4.4396398285952432E-2"/>
                  <c:y val="-1.6059443273816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2A9D-446E-B46D-AAA2B51203E9}"/>
                </c:ext>
              </c:extLst>
            </c:dLbl>
            <c:dLbl>
              <c:idx val="31"/>
              <c:layout>
                <c:manualLayout>
                  <c:x val="-2.7954048082354604E-2"/>
                  <c:y val="-2.8397515577566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2A9D-446E-B46D-AAA2B51203E9}"/>
                </c:ext>
              </c:extLst>
            </c:dLbl>
            <c:dLbl>
              <c:idx val="32"/>
              <c:layout>
                <c:manualLayout>
                  <c:x val="-1.9024972648480923E-2"/>
                  <c:y val="2.3197528472689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2A9D-446E-B46D-AAA2B51203E9}"/>
                </c:ext>
              </c:extLst>
            </c:dLbl>
            <c:dLbl>
              <c:idx val="33"/>
              <c:layout>
                <c:manualLayout>
                  <c:x val="-2.5297622011813493E-2"/>
                  <c:y val="-2.3903907365084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2A9D-446E-B46D-AAA2B51203E9}"/>
                </c:ext>
              </c:extLst>
            </c:dLbl>
            <c:dLbl>
              <c:idx val="34"/>
              <c:layout>
                <c:manualLayout>
                  <c:x val="-2.2230592430108279E-2"/>
                  <c:y val="2.67543528889874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632296528544792E-2"/>
                      <c:h val="5.907567187904327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46-2A9D-446E-B46D-AAA2B51203E9}"/>
                </c:ext>
              </c:extLst>
            </c:dLbl>
            <c:dLbl>
              <c:idx val="35"/>
              <c:layout>
                <c:manualLayout>
                  <c:x val="-3.9955604883462711E-2"/>
                  <c:y val="-2.3638608554212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2A9D-446E-B46D-AAA2B51203E9}"/>
                </c:ext>
              </c:extLst>
            </c:dLbl>
            <c:dLbl>
              <c:idx val="36"/>
              <c:layout>
                <c:manualLayout>
                  <c:x val="-3.0021818859767947E-2"/>
                  <c:y val="-3.51117518760859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FA-4CA6-87F3-00E5BA97F7D7}"/>
                </c:ext>
              </c:extLst>
            </c:dLbl>
            <c:dLbl>
              <c:idx val="37"/>
              <c:layout>
                <c:manualLayout>
                  <c:x val="-2.3677395486496486E-2"/>
                  <c:y val="3.9070496469631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FA-4CA6-87F3-00E5BA97F7D7}"/>
                </c:ext>
              </c:extLst>
            </c:dLbl>
            <c:dLbl>
              <c:idx val="38"/>
              <c:layout>
                <c:manualLayout>
                  <c:x val="1.0852014234583079E-16"/>
                  <c:y val="-3.604687442238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FA-4CA6-87F3-00E5BA97F7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2'!$B$22:$AN$23</c:f>
              <c:multiLvlStrCache>
                <c:ptCount val="3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'Figura 2'!$B$25:$AN$25</c:f>
              <c:numCache>
                <c:formatCode>#\ ##0,0</c:formatCode>
                <c:ptCount val="39"/>
                <c:pt idx="0">
                  <c:v>106.32363840150403</c:v>
                </c:pt>
                <c:pt idx="1">
                  <c:v>112.03752197942065</c:v>
                </c:pt>
                <c:pt idx="2">
                  <c:v>106.24094623150131</c:v>
                </c:pt>
                <c:pt idx="3">
                  <c:v>107.92813662968615</c:v>
                </c:pt>
                <c:pt idx="4">
                  <c:v>94.400104290284631</c:v>
                </c:pt>
                <c:pt idx="5">
                  <c:v>94.437390084542201</c:v>
                </c:pt>
                <c:pt idx="6">
                  <c:v>100.6095432052643</c:v>
                </c:pt>
                <c:pt idx="7">
                  <c:v>94.145274542115814</c:v>
                </c:pt>
                <c:pt idx="8">
                  <c:v>115.19027152038439</c:v>
                </c:pt>
                <c:pt idx="9">
                  <c:v>103.62098669571817</c:v>
                </c:pt>
                <c:pt idx="10">
                  <c:v>99.147688156183818</c:v>
                </c:pt>
                <c:pt idx="11">
                  <c:v>99.755109028932736</c:v>
                </c:pt>
                <c:pt idx="12">
                  <c:v>93.68976480021378</c:v>
                </c:pt>
                <c:pt idx="13">
                  <c:v>101.62156394157972</c:v>
                </c:pt>
                <c:pt idx="14">
                  <c:v>81.728010071364707</c:v>
                </c:pt>
                <c:pt idx="15">
                  <c:v>69.517656214361068</c:v>
                </c:pt>
                <c:pt idx="16">
                  <c:v>73.959803043393492</c:v>
                </c:pt>
                <c:pt idx="17">
                  <c:v>93.752330261178145</c:v>
                </c:pt>
                <c:pt idx="18">
                  <c:v>86.811663105059509</c:v>
                </c:pt>
                <c:pt idx="19">
                  <c:v>79.643812518387932</c:v>
                </c:pt>
                <c:pt idx="20">
                  <c:v>88.887920831852767</c:v>
                </c:pt>
                <c:pt idx="21">
                  <c:v>92.923464078044901</c:v>
                </c:pt>
                <c:pt idx="22">
                  <c:v>98.30519698859753</c:v>
                </c:pt>
                <c:pt idx="23">
                  <c:v>99.977310656379856</c:v>
                </c:pt>
                <c:pt idx="24" formatCode="0,0">
                  <c:v>90.415711128050958</c:v>
                </c:pt>
                <c:pt idx="25" formatCode="0,0">
                  <c:v>92.544788099159774</c:v>
                </c:pt>
                <c:pt idx="26" formatCode="0,0">
                  <c:v>123.33461185332185</c:v>
                </c:pt>
                <c:pt idx="27" formatCode="0,0">
                  <c:v>145.62616468779689</c:v>
                </c:pt>
                <c:pt idx="28" formatCode="0,0">
                  <c:v>129.53315145310887</c:v>
                </c:pt>
                <c:pt idx="29" formatCode="0,0">
                  <c:v>119.63933960141166</c:v>
                </c:pt>
                <c:pt idx="30" formatCode="0,0">
                  <c:v>125.94594158412818</c:v>
                </c:pt>
                <c:pt idx="31" formatCode="0,0">
                  <c:v>144.12273509267587</c:v>
                </c:pt>
                <c:pt idx="32" formatCode="0,0">
                  <c:v>138.93267521074247</c:v>
                </c:pt>
                <c:pt idx="33" formatCode="0,0">
                  <c:v>141.26446794210585</c:v>
                </c:pt>
                <c:pt idx="34" formatCode="0,0">
                  <c:v>138.86123791492062</c:v>
                </c:pt>
                <c:pt idx="35" formatCode="0,0">
                  <c:v>148.90887155581675</c:v>
                </c:pt>
                <c:pt idx="36">
                  <c:v>166.47610896637502</c:v>
                </c:pt>
                <c:pt idx="37">
                  <c:v>148.25267579455192</c:v>
                </c:pt>
                <c:pt idx="38">
                  <c:v>152.66035698218914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2D8C-45EE-B332-341AC82C0A6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8305992"/>
        <c:axId val="178306376"/>
      </c:lineChart>
      <c:catAx>
        <c:axId val="178305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306376"/>
        <c:crossesAt val="30"/>
        <c:auto val="0"/>
        <c:lblAlgn val="ctr"/>
        <c:lblOffset val="100"/>
        <c:noMultiLvlLbl val="0"/>
      </c:catAx>
      <c:valAx>
        <c:axId val="178306376"/>
        <c:scaling>
          <c:orientation val="minMax"/>
          <c:max val="190"/>
          <c:min val="30"/>
        </c:scaling>
        <c:delete val="0"/>
        <c:axPos val="l"/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305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9311033036221973E-2"/>
          <c:y val="0.92998049555732143"/>
          <c:w val="0.90022613392334228"/>
          <c:h val="6.7859894706144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4224392622983"/>
          <c:y val="2.5787355527927429E-2"/>
          <c:w val="0.79059950538447554"/>
          <c:h val="0.744733158355205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3'!$B$22</c:f>
              <c:strCache>
                <c:ptCount val="1"/>
                <c:pt idx="0">
                  <c:v>Ianuarie-martie 2022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3'!$B$23:$B$27</c:f>
              <c:numCache>
                <c:formatCode>0,0</c:formatCode>
                <c:ptCount val="5"/>
                <c:pt idx="0">
                  <c:v>15.4</c:v>
                </c:pt>
                <c:pt idx="1">
                  <c:v>8.6</c:v>
                </c:pt>
                <c:pt idx="2">
                  <c:v>75.3</c:v>
                </c:pt>
                <c:pt idx="3">
                  <c:v>0.7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2-423F-8D54-2DEAA91EB392}"/>
            </c:ext>
          </c:extLst>
        </c:ser>
        <c:ser>
          <c:idx val="1"/>
          <c:order val="1"/>
          <c:tx>
            <c:strRef>
              <c:f>'Figura 3'!$C$22</c:f>
              <c:strCache>
                <c:ptCount val="1"/>
                <c:pt idx="0">
                  <c:v>Ianuarie-martie 2021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3'!$C$23:$C$27</c:f>
              <c:numCache>
                <c:formatCode>0,0</c:formatCode>
                <c:ptCount val="5"/>
                <c:pt idx="0">
                  <c:v>6.1</c:v>
                </c:pt>
                <c:pt idx="1">
                  <c:v>1</c:v>
                </c:pt>
                <c:pt idx="2">
                  <c:v>91.6</c:v>
                </c:pt>
                <c:pt idx="3">
                  <c:v>1.2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D-49BF-AD38-66FEB4074930}"/>
            </c:ext>
          </c:extLst>
        </c:ser>
        <c:ser>
          <c:idx val="2"/>
          <c:order val="2"/>
          <c:tx>
            <c:strRef>
              <c:f>'Figura 3'!$D$22</c:f>
              <c:strCache>
                <c:ptCount val="1"/>
                <c:pt idx="0">
                  <c:v>Ianuarie-martie 2020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3'!$D$23:$D$27</c:f>
              <c:numCache>
                <c:formatCode>0,0</c:formatCode>
                <c:ptCount val="5"/>
                <c:pt idx="0">
                  <c:v>8.9</c:v>
                </c:pt>
                <c:pt idx="1">
                  <c:v>5.5</c:v>
                </c:pt>
                <c:pt idx="2">
                  <c:v>84.3</c:v>
                </c:pt>
                <c:pt idx="3">
                  <c:v>1.3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D-49BF-AD38-66FEB4074930}"/>
            </c:ext>
          </c:extLst>
        </c:ser>
        <c:ser>
          <c:idx val="3"/>
          <c:order val="3"/>
          <c:tx>
            <c:strRef>
              <c:f>'Figura 3'!$E$22</c:f>
              <c:strCache>
                <c:ptCount val="1"/>
                <c:pt idx="0">
                  <c:v>Ianuarie-martie 2019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3'!$E$23:$E$27</c:f>
              <c:numCache>
                <c:formatCode>0,0</c:formatCode>
                <c:ptCount val="5"/>
                <c:pt idx="0">
                  <c:v>8.1999999999999993</c:v>
                </c:pt>
                <c:pt idx="1">
                  <c:v>5.4</c:v>
                </c:pt>
                <c:pt idx="2">
                  <c:v>84.9</c:v>
                </c:pt>
                <c:pt idx="3">
                  <c:v>1.4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D-49BF-AD38-66FEB4074930}"/>
            </c:ext>
          </c:extLst>
        </c:ser>
        <c:ser>
          <c:idx val="4"/>
          <c:order val="4"/>
          <c:tx>
            <c:strRef>
              <c:f>'Figura 3'!$F$22</c:f>
              <c:strCache>
                <c:ptCount val="1"/>
                <c:pt idx="0">
                  <c:v>Ianuarie-martie 2018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3'!$F$23:$F$27</c:f>
              <c:numCache>
                <c:formatCode>0,0</c:formatCode>
                <c:ptCount val="5"/>
                <c:pt idx="0">
                  <c:v>7.6</c:v>
                </c:pt>
                <c:pt idx="1">
                  <c:v>3.7</c:v>
                </c:pt>
                <c:pt idx="2">
                  <c:v>87.3</c:v>
                </c:pt>
                <c:pt idx="3">
                  <c:v>1.4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7D-49BF-AD38-66FEB4074930}"/>
            </c:ext>
          </c:extLst>
        </c:ser>
        <c:ser>
          <c:idx val="5"/>
          <c:order val="5"/>
          <c:tx>
            <c:strRef>
              <c:f>'Figura 3'!$G$22</c:f>
              <c:strCache>
                <c:ptCount val="1"/>
                <c:pt idx="0">
                  <c:v>Ianuarie-martie 2017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3'!$G$23:$G$27</c:f>
              <c:numCache>
                <c:formatCode>0,0</c:formatCode>
                <c:ptCount val="5"/>
                <c:pt idx="0">
                  <c:v>7.7</c:v>
                </c:pt>
                <c:pt idx="1">
                  <c:v>1.9</c:v>
                </c:pt>
                <c:pt idx="2">
                  <c:v>86.9</c:v>
                </c:pt>
                <c:pt idx="3">
                  <c:v>3.5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7D-49BF-AD38-66FEB4074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8153440"/>
        <c:axId val="178203328"/>
      </c:barChart>
      <c:catAx>
        <c:axId val="178153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203328"/>
        <c:crossesAt val="0"/>
        <c:auto val="1"/>
        <c:lblAlgn val="ctr"/>
        <c:lblOffset val="100"/>
        <c:noMultiLvlLbl val="0"/>
      </c:catAx>
      <c:valAx>
        <c:axId val="178203328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153440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317179275242529"/>
          <c:y val="0.88995112137928867"/>
          <c:w val="0.89682824803149608"/>
          <c:h val="0.1100488592772057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03993862784941E-2"/>
          <c:y val="7.9067734558931208E-2"/>
          <c:w val="0.89680642947696532"/>
          <c:h val="0.6669717143726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4'!$A$21</c:f>
              <c:strCache>
                <c:ptCount val="1"/>
                <c:pt idx="0">
                  <c:v>Ţările Uniunii Europene 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Ianuarie-martie 2017</c:v>
                </c:pt>
                <c:pt idx="1">
                  <c:v>Ianuarie-martie 2018</c:v>
                </c:pt>
                <c:pt idx="2">
                  <c:v>Ianuarie-martie 2019</c:v>
                </c:pt>
                <c:pt idx="3">
                  <c:v>Ianuarie-martie 2020</c:v>
                </c:pt>
                <c:pt idx="4">
                  <c:v>Ianuarie-martie 2021</c:v>
                </c:pt>
                <c:pt idx="5">
                  <c:v>Ianuarie-martie 2022</c:v>
                </c:pt>
              </c:strCache>
            </c:strRef>
          </c:cat>
          <c:val>
            <c:numRef>
              <c:f>'Figura 4'!$B$21:$G$21</c:f>
              <c:numCache>
                <c:formatCode>0,0</c:formatCode>
                <c:ptCount val="6"/>
                <c:pt idx="0">
                  <c:v>57.5</c:v>
                </c:pt>
                <c:pt idx="1">
                  <c:v>63.2</c:v>
                </c:pt>
                <c:pt idx="2">
                  <c:v>62.6</c:v>
                </c:pt>
                <c:pt idx="3">
                  <c:v>66.3</c:v>
                </c:pt>
                <c:pt idx="4">
                  <c:v>64.2</c:v>
                </c:pt>
                <c:pt idx="5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9-4207-A2A3-2E8D24AB4E7A}"/>
            </c:ext>
          </c:extLst>
        </c:ser>
        <c:ser>
          <c:idx val="1"/>
          <c:order val="1"/>
          <c:tx>
            <c:strRef>
              <c:f>'Figura 4'!$A$22</c:f>
              <c:strCache>
                <c:ptCount val="1"/>
                <c:pt idx="0">
                  <c:v>Ţările CSI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Ianuarie-martie 2017</c:v>
                </c:pt>
                <c:pt idx="1">
                  <c:v>Ianuarie-martie 2018</c:v>
                </c:pt>
                <c:pt idx="2">
                  <c:v>Ianuarie-martie 2019</c:v>
                </c:pt>
                <c:pt idx="3">
                  <c:v>Ianuarie-martie 2020</c:v>
                </c:pt>
                <c:pt idx="4">
                  <c:v>Ianuarie-martie 2021</c:v>
                </c:pt>
                <c:pt idx="5">
                  <c:v>Ianuarie-martie 2022</c:v>
                </c:pt>
              </c:strCache>
            </c:strRef>
          </c:cat>
          <c:val>
            <c:numRef>
              <c:f>'Figura 4'!$B$22:$G$22</c:f>
              <c:numCache>
                <c:formatCode>0,0</c:formatCode>
                <c:ptCount val="6"/>
                <c:pt idx="0">
                  <c:v>20.100000000000001</c:v>
                </c:pt>
                <c:pt idx="1">
                  <c:v>16.8</c:v>
                </c:pt>
                <c:pt idx="2">
                  <c:v>13.9</c:v>
                </c:pt>
                <c:pt idx="3">
                  <c:v>14</c:v>
                </c:pt>
                <c:pt idx="4">
                  <c:v>16.399999999999999</c:v>
                </c:pt>
                <c:pt idx="5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9-4207-A2A3-2E8D24AB4E7A}"/>
            </c:ext>
          </c:extLst>
        </c:ser>
        <c:ser>
          <c:idx val="2"/>
          <c:order val="2"/>
          <c:tx>
            <c:strRef>
              <c:f>'Figura 4'!$A$23</c:f>
              <c:strCache>
                <c:ptCount val="1"/>
                <c:pt idx="0">
                  <c:v>Celelalte ţări ale lumii 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Ianuarie-martie 2017</c:v>
                </c:pt>
                <c:pt idx="1">
                  <c:v>Ianuarie-martie 2018</c:v>
                </c:pt>
                <c:pt idx="2">
                  <c:v>Ianuarie-martie 2019</c:v>
                </c:pt>
                <c:pt idx="3">
                  <c:v>Ianuarie-martie 2020</c:v>
                </c:pt>
                <c:pt idx="4">
                  <c:v>Ianuarie-martie 2021</c:v>
                </c:pt>
                <c:pt idx="5">
                  <c:v>Ianuarie-martie 2022</c:v>
                </c:pt>
              </c:strCache>
            </c:strRef>
          </c:cat>
          <c:val>
            <c:numRef>
              <c:f>'Figura 4'!$B$23:$G$23</c:f>
              <c:numCache>
                <c:formatCode>0,0</c:formatCode>
                <c:ptCount val="6"/>
                <c:pt idx="0">
                  <c:v>22.4</c:v>
                </c:pt>
                <c:pt idx="1">
                  <c:v>20</c:v>
                </c:pt>
                <c:pt idx="2">
                  <c:v>23.5</c:v>
                </c:pt>
                <c:pt idx="3">
                  <c:v>19.7</c:v>
                </c:pt>
                <c:pt idx="4">
                  <c:v>19.399999999999999</c:v>
                </c:pt>
                <c:pt idx="5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9-4207-A2A3-2E8D24AB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204112"/>
        <c:axId val="178204504"/>
      </c:barChart>
      <c:catAx>
        <c:axId val="178204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204504"/>
        <c:crosses val="autoZero"/>
        <c:auto val="1"/>
        <c:lblAlgn val="ctr"/>
        <c:lblOffset val="100"/>
        <c:noMultiLvlLbl val="0"/>
      </c:catAx>
      <c:valAx>
        <c:axId val="178204504"/>
        <c:scaling>
          <c:orientation val="minMax"/>
          <c:max val="100"/>
        </c:scaling>
        <c:delete val="0"/>
        <c:axPos val="l"/>
        <c:numFmt formatCode="# 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204112"/>
        <c:crosses val="autoZero"/>
        <c:crossBetween val="between"/>
        <c:majorUnit val="10"/>
      </c:valAx>
      <c:spPr>
        <a:noFill/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93755354110147993"/>
          <c:w val="1"/>
          <c:h val="6.2446458898520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41699880107581E-2"/>
          <c:y val="3.9900389809764354E-2"/>
          <c:w val="0.94076377536801559"/>
          <c:h val="0.59043102615005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5'!$B$23</c:f>
              <c:strCache>
                <c:ptCount val="1"/>
                <c:pt idx="0">
                  <c:v>Ianuarie-martie 2017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5'!$A$24:$A$43</c:f>
              <c:strCache>
                <c:ptCount val="20"/>
                <c:pt idx="0">
                  <c:v>România</c:v>
                </c:pt>
                <c:pt idx="1">
                  <c:v>Turcia</c:v>
                </c:pt>
                <c:pt idx="2">
                  <c:v>Italia</c:v>
                </c:pt>
                <c:pt idx="3">
                  <c:v>Germania</c:v>
                </c:pt>
                <c:pt idx="4">
                  <c:v>Federația Rusă</c:v>
                </c:pt>
                <c:pt idx="5">
                  <c:v>Bulgaria</c:v>
                </c:pt>
                <c:pt idx="6">
                  <c:v>Elveția</c:v>
                </c:pt>
                <c:pt idx="7">
                  <c:v>Polonia</c:v>
                </c:pt>
                <c:pt idx="8">
                  <c:v>Ucraina</c:v>
                </c:pt>
                <c:pt idx="9">
                  <c:v>Cehia</c:v>
                </c:pt>
                <c:pt idx="10">
                  <c:v>Regatul Unit </c:v>
                </c:pt>
                <c:pt idx="11">
                  <c:v>Grecia</c:v>
                </c:pt>
                <c:pt idx="12">
                  <c:v>Belarus</c:v>
                </c:pt>
                <c:pt idx="13">
                  <c:v>Ungaria</c:v>
                </c:pt>
                <c:pt idx="14">
                  <c:v>Franța</c:v>
                </c:pt>
                <c:pt idx="15">
                  <c:v>Olanda</c:v>
                </c:pt>
                <c:pt idx="16">
                  <c:v>Spania</c:v>
                </c:pt>
                <c:pt idx="17">
                  <c:v>S.U.A.</c:v>
                </c:pt>
                <c:pt idx="18">
                  <c:v>Cipru</c:v>
                </c:pt>
                <c:pt idx="19">
                  <c:v>Liban</c:v>
                </c:pt>
              </c:strCache>
            </c:strRef>
          </c:cat>
          <c:val>
            <c:numRef>
              <c:f>'Figura 5'!$B$24:$B$43</c:f>
              <c:numCache>
                <c:formatCode>0,0</c:formatCode>
                <c:ptCount val="20"/>
                <c:pt idx="0">
                  <c:v>24.3</c:v>
                </c:pt>
                <c:pt idx="1">
                  <c:v>4.8</c:v>
                </c:pt>
                <c:pt idx="2">
                  <c:v>9.1</c:v>
                </c:pt>
                <c:pt idx="3">
                  <c:v>6.9</c:v>
                </c:pt>
                <c:pt idx="4">
                  <c:v>11.5</c:v>
                </c:pt>
                <c:pt idx="5">
                  <c:v>3.4</c:v>
                </c:pt>
                <c:pt idx="6">
                  <c:v>1.5</c:v>
                </c:pt>
                <c:pt idx="7">
                  <c:v>3.3</c:v>
                </c:pt>
                <c:pt idx="8">
                  <c:v>2.2000000000000002</c:v>
                </c:pt>
                <c:pt idx="9">
                  <c:v>1.3</c:v>
                </c:pt>
                <c:pt idx="10">
                  <c:v>6</c:v>
                </c:pt>
                <c:pt idx="11">
                  <c:v>1</c:v>
                </c:pt>
                <c:pt idx="12">
                  <c:v>5.5</c:v>
                </c:pt>
                <c:pt idx="13">
                  <c:v>0.2</c:v>
                </c:pt>
                <c:pt idx="14">
                  <c:v>2.1</c:v>
                </c:pt>
                <c:pt idx="15">
                  <c:v>1.2</c:v>
                </c:pt>
                <c:pt idx="16">
                  <c:v>1.2</c:v>
                </c:pt>
                <c:pt idx="17">
                  <c:v>0.6</c:v>
                </c:pt>
                <c:pt idx="18">
                  <c:v>0.2</c:v>
                </c:pt>
                <c:pt idx="19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D-42D8-B371-6A71C526E757}"/>
            </c:ext>
          </c:extLst>
        </c:ser>
        <c:ser>
          <c:idx val="1"/>
          <c:order val="1"/>
          <c:tx>
            <c:strRef>
              <c:f>'Figura 5'!$C$23</c:f>
              <c:strCache>
                <c:ptCount val="1"/>
                <c:pt idx="0">
                  <c:v>Ianuarie-martie 2018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5'!$A$24:$A$43</c:f>
              <c:strCache>
                <c:ptCount val="20"/>
                <c:pt idx="0">
                  <c:v>România</c:v>
                </c:pt>
                <c:pt idx="1">
                  <c:v>Turcia</c:v>
                </c:pt>
                <c:pt idx="2">
                  <c:v>Italia</c:v>
                </c:pt>
                <c:pt idx="3">
                  <c:v>Germania</c:v>
                </c:pt>
                <c:pt idx="4">
                  <c:v>Federația Rusă</c:v>
                </c:pt>
                <c:pt idx="5">
                  <c:v>Bulgaria</c:v>
                </c:pt>
                <c:pt idx="6">
                  <c:v>Elveția</c:v>
                </c:pt>
                <c:pt idx="7">
                  <c:v>Polonia</c:v>
                </c:pt>
                <c:pt idx="8">
                  <c:v>Ucraina</c:v>
                </c:pt>
                <c:pt idx="9">
                  <c:v>Cehia</c:v>
                </c:pt>
                <c:pt idx="10">
                  <c:v>Regatul Unit </c:v>
                </c:pt>
                <c:pt idx="11">
                  <c:v>Grecia</c:v>
                </c:pt>
                <c:pt idx="12">
                  <c:v>Belarus</c:v>
                </c:pt>
                <c:pt idx="13">
                  <c:v>Ungaria</c:v>
                </c:pt>
                <c:pt idx="14">
                  <c:v>Franța</c:v>
                </c:pt>
                <c:pt idx="15">
                  <c:v>Olanda</c:v>
                </c:pt>
                <c:pt idx="16">
                  <c:v>Spania</c:v>
                </c:pt>
                <c:pt idx="17">
                  <c:v>S.U.A.</c:v>
                </c:pt>
                <c:pt idx="18">
                  <c:v>Cipru</c:v>
                </c:pt>
                <c:pt idx="19">
                  <c:v>Liban</c:v>
                </c:pt>
              </c:strCache>
            </c:strRef>
          </c:cat>
          <c:val>
            <c:numRef>
              <c:f>'Figura 5'!$C$24:$C$43</c:f>
              <c:numCache>
                <c:formatCode>0,0</c:formatCode>
                <c:ptCount val="20"/>
                <c:pt idx="0">
                  <c:v>24.5</c:v>
                </c:pt>
                <c:pt idx="1">
                  <c:v>4.5999999999999996</c:v>
                </c:pt>
                <c:pt idx="2">
                  <c:v>11.8</c:v>
                </c:pt>
                <c:pt idx="3">
                  <c:v>8.9</c:v>
                </c:pt>
                <c:pt idx="4">
                  <c:v>8.9</c:v>
                </c:pt>
                <c:pt idx="5">
                  <c:v>2.2000000000000002</c:v>
                </c:pt>
                <c:pt idx="6">
                  <c:v>3</c:v>
                </c:pt>
                <c:pt idx="7">
                  <c:v>3.3</c:v>
                </c:pt>
                <c:pt idx="8">
                  <c:v>2.7</c:v>
                </c:pt>
                <c:pt idx="9">
                  <c:v>1.5</c:v>
                </c:pt>
                <c:pt idx="10">
                  <c:v>3.8</c:v>
                </c:pt>
                <c:pt idx="11">
                  <c:v>1.6</c:v>
                </c:pt>
                <c:pt idx="12">
                  <c:v>4.2</c:v>
                </c:pt>
                <c:pt idx="13">
                  <c:v>0.3</c:v>
                </c:pt>
                <c:pt idx="14">
                  <c:v>2</c:v>
                </c:pt>
                <c:pt idx="15">
                  <c:v>1.5</c:v>
                </c:pt>
                <c:pt idx="16">
                  <c:v>1.6</c:v>
                </c:pt>
                <c:pt idx="17">
                  <c:v>0.7</c:v>
                </c:pt>
                <c:pt idx="18">
                  <c:v>0.1</c:v>
                </c:pt>
                <c:pt idx="1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D-42D8-B371-6A71C526E757}"/>
            </c:ext>
          </c:extLst>
        </c:ser>
        <c:ser>
          <c:idx val="2"/>
          <c:order val="2"/>
          <c:tx>
            <c:strRef>
              <c:f>'Figura 5'!$D$23</c:f>
              <c:strCache>
                <c:ptCount val="1"/>
                <c:pt idx="0">
                  <c:v>Ianuarie-martie 2019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5'!$A$24:$A$43</c:f>
              <c:strCache>
                <c:ptCount val="20"/>
                <c:pt idx="0">
                  <c:v>România</c:v>
                </c:pt>
                <c:pt idx="1">
                  <c:v>Turcia</c:v>
                </c:pt>
                <c:pt idx="2">
                  <c:v>Italia</c:v>
                </c:pt>
                <c:pt idx="3">
                  <c:v>Germania</c:v>
                </c:pt>
                <c:pt idx="4">
                  <c:v>Federația Rusă</c:v>
                </c:pt>
                <c:pt idx="5">
                  <c:v>Bulgaria</c:v>
                </c:pt>
                <c:pt idx="6">
                  <c:v>Elveția</c:v>
                </c:pt>
                <c:pt idx="7">
                  <c:v>Polonia</c:v>
                </c:pt>
                <c:pt idx="8">
                  <c:v>Ucraina</c:v>
                </c:pt>
                <c:pt idx="9">
                  <c:v>Cehia</c:v>
                </c:pt>
                <c:pt idx="10">
                  <c:v>Regatul Unit </c:v>
                </c:pt>
                <c:pt idx="11">
                  <c:v>Grecia</c:v>
                </c:pt>
                <c:pt idx="12">
                  <c:v>Belarus</c:v>
                </c:pt>
                <c:pt idx="13">
                  <c:v>Ungaria</c:v>
                </c:pt>
                <c:pt idx="14">
                  <c:v>Franța</c:v>
                </c:pt>
                <c:pt idx="15">
                  <c:v>Olanda</c:v>
                </c:pt>
                <c:pt idx="16">
                  <c:v>Spania</c:v>
                </c:pt>
                <c:pt idx="17">
                  <c:v>S.U.A.</c:v>
                </c:pt>
                <c:pt idx="18">
                  <c:v>Cipru</c:v>
                </c:pt>
                <c:pt idx="19">
                  <c:v>Liban</c:v>
                </c:pt>
              </c:strCache>
            </c:strRef>
          </c:cat>
          <c:val>
            <c:numRef>
              <c:f>'Figura 5'!$D$24:$D$43</c:f>
              <c:numCache>
                <c:formatCode>0,0</c:formatCode>
                <c:ptCount val="20"/>
                <c:pt idx="0">
                  <c:v>26.7</c:v>
                </c:pt>
                <c:pt idx="1">
                  <c:v>10</c:v>
                </c:pt>
                <c:pt idx="2">
                  <c:v>11.3</c:v>
                </c:pt>
                <c:pt idx="3">
                  <c:v>8.6999999999999993</c:v>
                </c:pt>
                <c:pt idx="4">
                  <c:v>7.9</c:v>
                </c:pt>
                <c:pt idx="5">
                  <c:v>1.6</c:v>
                </c:pt>
                <c:pt idx="6">
                  <c:v>3</c:v>
                </c:pt>
                <c:pt idx="7">
                  <c:v>3.6</c:v>
                </c:pt>
                <c:pt idx="8">
                  <c:v>2.2999999999999998</c:v>
                </c:pt>
                <c:pt idx="9">
                  <c:v>1.7</c:v>
                </c:pt>
                <c:pt idx="10">
                  <c:v>1.6</c:v>
                </c:pt>
                <c:pt idx="11">
                  <c:v>1.1000000000000001</c:v>
                </c:pt>
                <c:pt idx="12">
                  <c:v>3.2</c:v>
                </c:pt>
                <c:pt idx="13">
                  <c:v>0.2</c:v>
                </c:pt>
                <c:pt idx="14">
                  <c:v>1.5</c:v>
                </c:pt>
                <c:pt idx="15">
                  <c:v>1.5</c:v>
                </c:pt>
                <c:pt idx="16">
                  <c:v>1.6</c:v>
                </c:pt>
                <c:pt idx="17">
                  <c:v>0.7</c:v>
                </c:pt>
                <c:pt idx="18">
                  <c:v>0.6</c:v>
                </c:pt>
                <c:pt idx="19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D-42D8-B371-6A71C526E757}"/>
            </c:ext>
          </c:extLst>
        </c:ser>
        <c:ser>
          <c:idx val="3"/>
          <c:order val="3"/>
          <c:tx>
            <c:strRef>
              <c:f>'Figura 5'!$E$23</c:f>
              <c:strCache>
                <c:ptCount val="1"/>
                <c:pt idx="0">
                  <c:v>Ianuarie-martie 2020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5'!$A$24:$A$43</c:f>
              <c:strCache>
                <c:ptCount val="20"/>
                <c:pt idx="0">
                  <c:v>România</c:v>
                </c:pt>
                <c:pt idx="1">
                  <c:v>Turcia</c:v>
                </c:pt>
                <c:pt idx="2">
                  <c:v>Italia</c:v>
                </c:pt>
                <c:pt idx="3">
                  <c:v>Germania</c:v>
                </c:pt>
                <c:pt idx="4">
                  <c:v>Federația Rusă</c:v>
                </c:pt>
                <c:pt idx="5">
                  <c:v>Bulgaria</c:v>
                </c:pt>
                <c:pt idx="6">
                  <c:v>Elveția</c:v>
                </c:pt>
                <c:pt idx="7">
                  <c:v>Polonia</c:v>
                </c:pt>
                <c:pt idx="8">
                  <c:v>Ucraina</c:v>
                </c:pt>
                <c:pt idx="9">
                  <c:v>Cehia</c:v>
                </c:pt>
                <c:pt idx="10">
                  <c:v>Regatul Unit </c:v>
                </c:pt>
                <c:pt idx="11">
                  <c:v>Grecia</c:v>
                </c:pt>
                <c:pt idx="12">
                  <c:v>Belarus</c:v>
                </c:pt>
                <c:pt idx="13">
                  <c:v>Ungaria</c:v>
                </c:pt>
                <c:pt idx="14">
                  <c:v>Franța</c:v>
                </c:pt>
                <c:pt idx="15">
                  <c:v>Olanda</c:v>
                </c:pt>
                <c:pt idx="16">
                  <c:v>Spania</c:v>
                </c:pt>
                <c:pt idx="17">
                  <c:v>S.U.A.</c:v>
                </c:pt>
                <c:pt idx="18">
                  <c:v>Cipru</c:v>
                </c:pt>
                <c:pt idx="19">
                  <c:v>Liban</c:v>
                </c:pt>
              </c:strCache>
            </c:strRef>
          </c:cat>
          <c:val>
            <c:numRef>
              <c:f>'Figura 5'!$E$24:$E$43</c:f>
              <c:numCache>
                <c:formatCode>0,0</c:formatCode>
                <c:ptCount val="20"/>
                <c:pt idx="0">
                  <c:v>26.4</c:v>
                </c:pt>
                <c:pt idx="1">
                  <c:v>6.3</c:v>
                </c:pt>
                <c:pt idx="2">
                  <c:v>9.1</c:v>
                </c:pt>
                <c:pt idx="3">
                  <c:v>9.4</c:v>
                </c:pt>
                <c:pt idx="4">
                  <c:v>7.8</c:v>
                </c:pt>
                <c:pt idx="5">
                  <c:v>2</c:v>
                </c:pt>
                <c:pt idx="6">
                  <c:v>4</c:v>
                </c:pt>
                <c:pt idx="7">
                  <c:v>4.3</c:v>
                </c:pt>
                <c:pt idx="8">
                  <c:v>2.6</c:v>
                </c:pt>
                <c:pt idx="9">
                  <c:v>3.5</c:v>
                </c:pt>
                <c:pt idx="10">
                  <c:v>1.7</c:v>
                </c:pt>
                <c:pt idx="11">
                  <c:v>1.8</c:v>
                </c:pt>
                <c:pt idx="12">
                  <c:v>2.8</c:v>
                </c:pt>
                <c:pt idx="13">
                  <c:v>0.7</c:v>
                </c:pt>
                <c:pt idx="14">
                  <c:v>1.8</c:v>
                </c:pt>
                <c:pt idx="15">
                  <c:v>1.4</c:v>
                </c:pt>
                <c:pt idx="16">
                  <c:v>1.5</c:v>
                </c:pt>
                <c:pt idx="17">
                  <c:v>0.9</c:v>
                </c:pt>
                <c:pt idx="18">
                  <c:v>1</c:v>
                </c:pt>
                <c:pt idx="19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D-42D8-B371-6A71C526E757}"/>
            </c:ext>
          </c:extLst>
        </c:ser>
        <c:ser>
          <c:idx val="4"/>
          <c:order val="4"/>
          <c:tx>
            <c:strRef>
              <c:f>'Figura 5'!$F$23</c:f>
              <c:strCache>
                <c:ptCount val="1"/>
                <c:pt idx="0">
                  <c:v>Ianuarie-martie 2021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5'!$A$24:$A$43</c:f>
              <c:strCache>
                <c:ptCount val="20"/>
                <c:pt idx="0">
                  <c:v>România</c:v>
                </c:pt>
                <c:pt idx="1">
                  <c:v>Turcia</c:v>
                </c:pt>
                <c:pt idx="2">
                  <c:v>Italia</c:v>
                </c:pt>
                <c:pt idx="3">
                  <c:v>Germania</c:v>
                </c:pt>
                <c:pt idx="4">
                  <c:v>Federația Rusă</c:v>
                </c:pt>
                <c:pt idx="5">
                  <c:v>Bulgaria</c:v>
                </c:pt>
                <c:pt idx="6">
                  <c:v>Elveția</c:v>
                </c:pt>
                <c:pt idx="7">
                  <c:v>Polonia</c:v>
                </c:pt>
                <c:pt idx="8">
                  <c:v>Ucraina</c:v>
                </c:pt>
                <c:pt idx="9">
                  <c:v>Cehia</c:v>
                </c:pt>
                <c:pt idx="10">
                  <c:v>Regatul Unit </c:v>
                </c:pt>
                <c:pt idx="11">
                  <c:v>Grecia</c:v>
                </c:pt>
                <c:pt idx="12">
                  <c:v>Belarus</c:v>
                </c:pt>
                <c:pt idx="13">
                  <c:v>Ungaria</c:v>
                </c:pt>
                <c:pt idx="14">
                  <c:v>Franța</c:v>
                </c:pt>
                <c:pt idx="15">
                  <c:v>Olanda</c:v>
                </c:pt>
                <c:pt idx="16">
                  <c:v>Spania</c:v>
                </c:pt>
                <c:pt idx="17">
                  <c:v>S.U.A.</c:v>
                </c:pt>
                <c:pt idx="18">
                  <c:v>Cipru</c:v>
                </c:pt>
                <c:pt idx="19">
                  <c:v>Liban</c:v>
                </c:pt>
              </c:strCache>
            </c:strRef>
          </c:cat>
          <c:val>
            <c:numRef>
              <c:f>'Figura 5'!$F$24:$F$43</c:f>
              <c:numCache>
                <c:formatCode>0,0</c:formatCode>
                <c:ptCount val="20"/>
                <c:pt idx="0">
                  <c:v>26.7</c:v>
                </c:pt>
                <c:pt idx="1">
                  <c:v>10</c:v>
                </c:pt>
                <c:pt idx="2">
                  <c:v>6</c:v>
                </c:pt>
                <c:pt idx="3">
                  <c:v>10.4</c:v>
                </c:pt>
                <c:pt idx="4">
                  <c:v>9.6</c:v>
                </c:pt>
                <c:pt idx="5">
                  <c:v>1.7</c:v>
                </c:pt>
                <c:pt idx="6">
                  <c:v>1.4</c:v>
                </c:pt>
                <c:pt idx="7">
                  <c:v>4</c:v>
                </c:pt>
                <c:pt idx="8">
                  <c:v>3.3</c:v>
                </c:pt>
                <c:pt idx="9">
                  <c:v>3</c:v>
                </c:pt>
                <c:pt idx="10">
                  <c:v>1.4</c:v>
                </c:pt>
                <c:pt idx="11">
                  <c:v>1.3</c:v>
                </c:pt>
                <c:pt idx="12">
                  <c:v>2.4</c:v>
                </c:pt>
                <c:pt idx="13">
                  <c:v>1.6</c:v>
                </c:pt>
                <c:pt idx="14">
                  <c:v>1.4</c:v>
                </c:pt>
                <c:pt idx="15">
                  <c:v>1.4</c:v>
                </c:pt>
                <c:pt idx="16">
                  <c:v>2.2000000000000002</c:v>
                </c:pt>
                <c:pt idx="17">
                  <c:v>0.6</c:v>
                </c:pt>
                <c:pt idx="18">
                  <c:v>0.2</c:v>
                </c:pt>
                <c:pt idx="19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DD-42D8-B371-6A71C526E757}"/>
            </c:ext>
          </c:extLst>
        </c:ser>
        <c:ser>
          <c:idx val="5"/>
          <c:order val="5"/>
          <c:tx>
            <c:strRef>
              <c:f>'Figura 5'!$G$23</c:f>
              <c:strCache>
                <c:ptCount val="1"/>
                <c:pt idx="0">
                  <c:v>Ianuarie-martie 2022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5'!$A$24:$A$43</c:f>
              <c:strCache>
                <c:ptCount val="20"/>
                <c:pt idx="0">
                  <c:v>România</c:v>
                </c:pt>
                <c:pt idx="1">
                  <c:v>Turcia</c:v>
                </c:pt>
                <c:pt idx="2">
                  <c:v>Italia</c:v>
                </c:pt>
                <c:pt idx="3">
                  <c:v>Germania</c:v>
                </c:pt>
                <c:pt idx="4">
                  <c:v>Federația Rusă</c:v>
                </c:pt>
                <c:pt idx="5">
                  <c:v>Bulgaria</c:v>
                </c:pt>
                <c:pt idx="6">
                  <c:v>Elveția</c:v>
                </c:pt>
                <c:pt idx="7">
                  <c:v>Polonia</c:v>
                </c:pt>
                <c:pt idx="8">
                  <c:v>Ucraina</c:v>
                </c:pt>
                <c:pt idx="9">
                  <c:v>Cehia</c:v>
                </c:pt>
                <c:pt idx="10">
                  <c:v>Regatul Unit </c:v>
                </c:pt>
                <c:pt idx="11">
                  <c:v>Grecia</c:v>
                </c:pt>
                <c:pt idx="12">
                  <c:v>Belarus</c:v>
                </c:pt>
                <c:pt idx="13">
                  <c:v>Ungaria</c:v>
                </c:pt>
                <c:pt idx="14">
                  <c:v>Franța</c:v>
                </c:pt>
                <c:pt idx="15">
                  <c:v>Olanda</c:v>
                </c:pt>
                <c:pt idx="16">
                  <c:v>Spania</c:v>
                </c:pt>
                <c:pt idx="17">
                  <c:v>S.U.A.</c:v>
                </c:pt>
                <c:pt idx="18">
                  <c:v>Cipru</c:v>
                </c:pt>
                <c:pt idx="19">
                  <c:v>Liban</c:v>
                </c:pt>
              </c:strCache>
            </c:strRef>
          </c:cat>
          <c:val>
            <c:numRef>
              <c:f>'Figura 5'!$G$24:$G$43</c:f>
              <c:numCache>
                <c:formatCode>0,0</c:formatCode>
                <c:ptCount val="20"/>
                <c:pt idx="0">
                  <c:v>31.7</c:v>
                </c:pt>
                <c:pt idx="1">
                  <c:v>11.5</c:v>
                </c:pt>
                <c:pt idx="2">
                  <c:v>11.1</c:v>
                </c:pt>
                <c:pt idx="3">
                  <c:v>5.9</c:v>
                </c:pt>
                <c:pt idx="4">
                  <c:v>5.4</c:v>
                </c:pt>
                <c:pt idx="5">
                  <c:v>4.5999999999999996</c:v>
                </c:pt>
                <c:pt idx="6">
                  <c:v>3.3</c:v>
                </c:pt>
                <c:pt idx="7">
                  <c:v>2.8</c:v>
                </c:pt>
                <c:pt idx="8">
                  <c:v>2.4</c:v>
                </c:pt>
                <c:pt idx="9">
                  <c:v>2.2000000000000002</c:v>
                </c:pt>
                <c:pt idx="10">
                  <c:v>2.1</c:v>
                </c:pt>
                <c:pt idx="11">
                  <c:v>1.5</c:v>
                </c:pt>
                <c:pt idx="12">
                  <c:v>1.4</c:v>
                </c:pt>
                <c:pt idx="13">
                  <c:v>1.3</c:v>
                </c:pt>
                <c:pt idx="14">
                  <c:v>1.2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0.9</c:v>
                </c:pt>
                <c:pt idx="18">
                  <c:v>0.8</c:v>
                </c:pt>
                <c:pt idx="19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DD-42D8-B371-6A71C526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205288"/>
        <c:axId val="178205680"/>
      </c:barChart>
      <c:catAx>
        <c:axId val="178205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205680"/>
        <c:crosses val="autoZero"/>
        <c:auto val="1"/>
        <c:lblAlgn val="ctr"/>
        <c:lblOffset val="100"/>
        <c:noMultiLvlLbl val="0"/>
      </c:catAx>
      <c:valAx>
        <c:axId val="178205680"/>
        <c:scaling>
          <c:orientation val="minMax"/>
          <c:max val="35"/>
        </c:scaling>
        <c:delete val="0"/>
        <c:axPos val="l"/>
        <c:numFmt formatCode="0,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205288"/>
        <c:crosses val="autoZero"/>
        <c:crossBetween val="between"/>
        <c:majorUnit val="5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367639180296727"/>
          <c:y val="0.87016811283858642"/>
          <c:w val="0.74175126090956245"/>
          <c:h val="0.120018142208144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 baseline="0">
                <a:solidFill>
                  <a:sysClr val="windowText" lastClr="000000"/>
                </a:solidFill>
              </a:rPr>
              <a:t>Ianuarie-martie  2021</a:t>
            </a:r>
          </a:p>
        </c:rich>
      </c:tx>
      <c:layout>
        <c:manualLayout>
          <c:xMode val="edge"/>
          <c:yMode val="edge"/>
          <c:x val="0.33018857772446841"/>
          <c:y val="3.7966207633649275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450982871867027"/>
          <c:y val="0.14671789654880885"/>
          <c:w val="0.52484583099504412"/>
          <c:h val="0.57519206008434975"/>
        </c:manualLayout>
      </c:layout>
      <c:pieChart>
        <c:varyColors val="1"/>
        <c:ser>
          <c:idx val="0"/>
          <c:order val="0"/>
          <c:tx>
            <c:strRef>
              <c:f>'Figura 6'!$B$26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blurRad="254000" sx="102000" sy="102000" algn="ctr" rotWithShape="0">
                <a:schemeClr val="bg1">
                  <a:alpha val="20000"/>
                </a:schemeClr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812-4B6E-845E-70CFFD92003C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812-4B6E-845E-70CFFD92003C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812-4B6E-845E-70CFFD92003C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812-4B6E-845E-70CFFD92003C}"/>
              </c:ext>
            </c:extLst>
          </c:dPt>
          <c:dPt>
            <c:idx val="4"/>
            <c:bubble3D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812-4B6E-845E-70CFFD92003C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812-4B6E-845E-70CFFD92003C}"/>
              </c:ext>
            </c:extLst>
          </c:dPt>
          <c:dPt>
            <c:idx val="6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812-4B6E-845E-70CFFD92003C}"/>
              </c:ext>
            </c:extLst>
          </c:dPt>
          <c:dPt>
            <c:idx val="7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812-4B6E-845E-70CFFD92003C}"/>
              </c:ext>
            </c:extLst>
          </c:dPt>
          <c:dPt>
            <c:idx val="8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812-4B6E-845E-70CFFD92003C}"/>
              </c:ext>
            </c:extLst>
          </c:dPt>
          <c:dPt>
            <c:idx val="9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812-4B6E-845E-70CFFD92003C}"/>
              </c:ext>
            </c:extLst>
          </c:dPt>
          <c:dPt>
            <c:idx val="10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812-4B6E-845E-70CFFD92003C}"/>
              </c:ext>
            </c:extLst>
          </c:dPt>
          <c:dPt>
            <c:idx val="11"/>
            <c:bubble3D val="0"/>
            <c:spPr>
              <a:solidFill>
                <a:schemeClr val="accent1">
                  <a:shade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F5B5-447F-9874-8E43ECE53856}"/>
              </c:ext>
            </c:extLst>
          </c:dPt>
          <c:dLbls>
            <c:dLbl>
              <c:idx val="0"/>
              <c:layout>
                <c:manualLayout>
                  <c:x val="-3.1423558991293968E-2"/>
                  <c:y val="1.15165012126408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76246975824254"/>
                      <c:h val="0.127128617084769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812-4B6E-845E-70CFFD92003C}"/>
                </c:ext>
              </c:extLst>
            </c:dLbl>
            <c:dLbl>
              <c:idx val="1"/>
              <c:layout>
                <c:manualLayout>
                  <c:x val="2.4877708513606583E-2"/>
                  <c:y val="8.66472897133285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79312761580165"/>
                      <c:h val="0.170046302535569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812-4B6E-845E-70CFFD92003C}"/>
                </c:ext>
              </c:extLst>
            </c:dLbl>
            <c:dLbl>
              <c:idx val="2"/>
              <c:layout>
                <c:manualLayout>
                  <c:x val="-4.270227210517951E-2"/>
                  <c:y val="-1.93296239964575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43833621816442"/>
                      <c:h val="0.183007534040091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812-4B6E-845E-70CFFD92003C}"/>
                </c:ext>
              </c:extLst>
            </c:dLbl>
            <c:dLbl>
              <c:idx val="3"/>
              <c:layout>
                <c:manualLayout>
                  <c:x val="-2.5569047230119907E-2"/>
                  <c:y val="-3.25776782792013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55217019040984"/>
                      <c:h val="0.167969949319385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812-4B6E-845E-70CFFD92003C}"/>
                </c:ext>
              </c:extLst>
            </c:dLbl>
            <c:dLbl>
              <c:idx val="4"/>
              <c:layout>
                <c:manualLayout>
                  <c:x val="-9.5729096764794186E-2"/>
                  <c:y val="-3.258354430989006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46158566651464"/>
                      <c:h val="0.142984888594816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812-4B6E-845E-70CFFD92003C}"/>
                </c:ext>
              </c:extLst>
            </c:dLbl>
            <c:dLbl>
              <c:idx val="5"/>
              <c:layout>
                <c:manualLayout>
                  <c:x val="4.8483248936019858E-2"/>
                  <c:y val="-2.10704814116016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42313737263141"/>
                      <c:h val="0.201002098534876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812-4B6E-845E-70CFFD92003C}"/>
                </c:ext>
              </c:extLst>
            </c:dLbl>
            <c:dLbl>
              <c:idx val="6"/>
              <c:layout>
                <c:manualLayout>
                  <c:x val="2.2574257862856942E-2"/>
                  <c:y val="2.00130602838014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057277226411428"/>
                      <c:h val="0.154165939776723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812-4B6E-845E-70CFFD92003C}"/>
                </c:ext>
              </c:extLst>
            </c:dLbl>
            <c:dLbl>
              <c:idx val="7"/>
              <c:layout>
                <c:manualLayout>
                  <c:x val="7.0085824783230454E-3"/>
                  <c:y val="5.11180055070996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28953723488795"/>
                      <c:h val="0.161139863017654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812-4B6E-845E-70CFFD92003C}"/>
                </c:ext>
              </c:extLst>
            </c:dLbl>
            <c:dLbl>
              <c:idx val="8"/>
              <c:layout>
                <c:manualLayout>
                  <c:x val="1.2159338743002455E-2"/>
                  <c:y val="2.81466968306055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812-4B6E-845E-70CFFD92003C}"/>
                </c:ext>
              </c:extLst>
            </c:dLbl>
            <c:dLbl>
              <c:idx val="9"/>
              <c:layout>
                <c:manualLayout>
                  <c:x val="1.6510178448443321E-3"/>
                  <c:y val="-9.82996628938793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91877770321574"/>
                      <c:h val="9.72655034955964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812-4B6E-845E-70CFFD92003C}"/>
                </c:ext>
              </c:extLst>
            </c:dLbl>
            <c:dLbl>
              <c:idx val="10"/>
              <c:layout>
                <c:manualLayout>
                  <c:x val="2.6754021933000161E-3"/>
                  <c:y val="-7.21461045706172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07749395164853"/>
                      <c:h val="0.1574230001032480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812-4B6E-845E-70CFFD92003C}"/>
                </c:ext>
              </c:extLst>
            </c:dLbl>
            <c:dLbl>
              <c:idx val="11"/>
              <c:layout>
                <c:manualLayout>
                  <c:x val="6.3077242304907549E-2"/>
                  <c:y val="-7.378377961408984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5B5-447F-9874-8E43ECE53856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>
                <a:outerShdw sx="1000" sy="1000" algn="tl" rotWithShape="0">
                  <a:schemeClr val="bg1"/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6'!$A$27:$A$38</c:f>
              <c:strCache>
                <c:ptCount val="12"/>
                <c:pt idx="0">
                  <c:v>Cereale şi preparate pe bază de cereale</c:v>
                </c:pt>
                <c:pt idx="1">
                  <c:v>Seminţe şi fructe oleaginoase</c:v>
                </c:pt>
                <c:pt idx="2">
                  <c:v>Maşini şi aparate electrice </c:v>
                </c:pt>
                <c:pt idx="3">
                  <c:v>Grăsimi şi uleiuri vegetale </c:v>
                </c:pt>
                <c:pt idx="4">
                  <c:v>Legume şi fructe</c:v>
                </c:pt>
                <c:pt idx="5">
                  <c:v>Îmbrăcăminte şi accesorii</c:v>
                </c:pt>
                <c:pt idx="6">
                  <c:v>Mobilă şi părţile ei</c:v>
                </c:pt>
                <c:pt idx="7">
                  <c:v>Băuturi alcoolice şi nealcoolice</c:v>
                </c:pt>
                <c:pt idx="8">
                  <c:v>Fire, tesături, articole textile </c:v>
                </c:pt>
                <c:pt idx="9">
                  <c:v>Vehicule rutiere</c:v>
                </c:pt>
                <c:pt idx="10">
                  <c:v>Produse medicinale şi farmaceutice</c:v>
                </c:pt>
                <c:pt idx="11">
                  <c:v>Alte mărfuri</c:v>
                </c:pt>
              </c:strCache>
            </c:strRef>
          </c:cat>
          <c:val>
            <c:numRef>
              <c:f>'Figura 6'!$B$27:$B$38</c:f>
              <c:numCache>
                <c:formatCode>General</c:formatCode>
                <c:ptCount val="12"/>
                <c:pt idx="0">
                  <c:v>4.4000000000000004</c:v>
                </c:pt>
                <c:pt idx="1">
                  <c:v>8.3000000000000007</c:v>
                </c:pt>
                <c:pt idx="2">
                  <c:v>21.7</c:v>
                </c:pt>
                <c:pt idx="3">
                  <c:v>3.6</c:v>
                </c:pt>
                <c:pt idx="4">
                  <c:v>10.6</c:v>
                </c:pt>
                <c:pt idx="5">
                  <c:v>8.6999999999999993</c:v>
                </c:pt>
                <c:pt idx="6">
                  <c:v>6.4</c:v>
                </c:pt>
                <c:pt idx="7">
                  <c:v>6.6</c:v>
                </c:pt>
                <c:pt idx="8">
                  <c:v>2.9</c:v>
                </c:pt>
                <c:pt idx="9">
                  <c:v>1.7</c:v>
                </c:pt>
                <c:pt idx="10" formatCode="0,0">
                  <c:v>3.1</c:v>
                </c:pt>
                <c:pt idx="11" formatCode="0,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812-4B6E-845E-70CFFD92003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Ianuarie-martie  2022</a:t>
            </a:r>
          </a:p>
        </c:rich>
      </c:tx>
      <c:layout>
        <c:manualLayout>
          <c:xMode val="edge"/>
          <c:yMode val="edge"/>
          <c:x val="0.31723714512464352"/>
          <c:y val="1.39209551743363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521447700897249"/>
          <c:y val="0.17441150672618744"/>
          <c:w val="0.50365949978060554"/>
          <c:h val="0.58254936399254897"/>
        </c:manualLayout>
      </c:layout>
      <c:pieChart>
        <c:varyColors val="1"/>
        <c:ser>
          <c:idx val="0"/>
          <c:order val="0"/>
          <c:tx>
            <c:strRef>
              <c:f>'Figura 6'!$B$40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78-4F5F-8973-1809C55EF1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78-4F5F-8973-1809C55EF1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378-4F5F-8973-1809C55EF1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378-4F5F-8973-1809C55EF1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tint val="8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378-4F5F-8973-1809C55EF1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378-4F5F-8973-1809C55EF1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378-4F5F-8973-1809C55EF1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1">
                      <a:shade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A7C-48DB-AE2E-B3FD9777DEEF}"/>
              </c:ext>
            </c:extLst>
          </c:dPt>
          <c:dLbls>
            <c:dLbl>
              <c:idx val="0"/>
              <c:layout>
                <c:manualLayout>
                  <c:x val="-4.514149596936478E-2"/>
                  <c:y val="5.6608424108237819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7682312755042576"/>
                      <c:h val="0.171267766446697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378-4F5F-8973-1809C55EF17F}"/>
                </c:ext>
              </c:extLst>
            </c:dLbl>
            <c:dLbl>
              <c:idx val="1"/>
              <c:layout>
                <c:manualLayout>
                  <c:x val="-1.7920768316101465E-2"/>
                  <c:y val="-3.70849437098549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38804107152662"/>
                      <c:h val="0.189940809302031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378-4F5F-8973-1809C55EF17F}"/>
                </c:ext>
              </c:extLst>
            </c:dLbl>
            <c:dLbl>
              <c:idx val="2"/>
              <c:layout>
                <c:manualLayout>
                  <c:x val="-3.2105622048712354E-2"/>
                  <c:y val="-4.7885616229035442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0174252144592561"/>
                      <c:h val="0.158328307741784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378-4F5F-8973-1809C55EF17F}"/>
                </c:ext>
              </c:extLst>
            </c:dLbl>
            <c:dLbl>
              <c:idx val="3"/>
              <c:layout>
                <c:manualLayout>
                  <c:x val="4.6898459643634691E-2"/>
                  <c:y val="-2.17309193197214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869398380642292"/>
                      <c:h val="0.179174230194518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378-4F5F-8973-1809C55EF17F}"/>
                </c:ext>
              </c:extLst>
            </c:dLbl>
            <c:dLbl>
              <c:idx val="4"/>
              <c:layout>
                <c:manualLayout>
                  <c:x val="0.1466288365596784"/>
                  <c:y val="4.69200691103057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27312186394062"/>
                      <c:h val="0.122920287531213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4378-4F5F-8973-1809C55EF17F}"/>
                </c:ext>
              </c:extLst>
            </c:dLbl>
            <c:dLbl>
              <c:idx val="5"/>
              <c:layout>
                <c:manualLayout>
                  <c:x val="0.10971967190808997"/>
                  <c:y val="0.120685093466952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78-4F5F-8973-1809C55EF17F}"/>
                </c:ext>
              </c:extLst>
            </c:dLbl>
            <c:dLbl>
              <c:idx val="6"/>
              <c:layout>
                <c:manualLayout>
                  <c:x val="3.3168157419766628E-2"/>
                  <c:y val="0.137401080821467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891581809016372"/>
                      <c:h val="0.127828027000761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378-4F5F-8973-1809C55EF17F}"/>
                </c:ext>
              </c:extLst>
            </c:dLbl>
            <c:dLbl>
              <c:idx val="7"/>
              <c:layout>
                <c:manualLayout>
                  <c:x val="-3.7502784633991362E-4"/>
                  <c:y val="8.76284165600456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05304998708557"/>
                      <c:h val="0.167835047565376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8"/>
              <c:layout>
                <c:manualLayout>
                  <c:x val="0"/>
                  <c:y val="1.73303715780095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876906511251226"/>
                      <c:h val="0.131084221472766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9"/>
              <c:layout>
                <c:manualLayout>
                  <c:x val="1.4806548571198749E-3"/>
                  <c:y val="-2.10506166317867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20643898785308"/>
                      <c:h val="0.147133029494968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10"/>
              <c:layout>
                <c:manualLayout>
                  <c:x val="4.6434506322588193E-2"/>
                  <c:y val="-9.94397383052046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54890888050793"/>
                      <c:h val="0.154625409652333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11"/>
              <c:layout>
                <c:manualLayout>
                  <c:x val="0.1094527649032436"/>
                  <c:y val="-1.53256658745389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A7C-48DB-AE2E-B3FD9777DEEF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6'!$A$41:$A$52</c:f>
              <c:strCache>
                <c:ptCount val="12"/>
                <c:pt idx="0">
                  <c:v>Cereale şi preparate pe bază de cereale</c:v>
                </c:pt>
                <c:pt idx="1">
                  <c:v>Seminţe şi fructe oleaginoase</c:v>
                </c:pt>
                <c:pt idx="2">
                  <c:v>Maşini şi aparate electrice </c:v>
                </c:pt>
                <c:pt idx="3">
                  <c:v>Grăsimi şi uleiuri vegetale </c:v>
                </c:pt>
                <c:pt idx="4">
                  <c:v>Legume şi fructe</c:v>
                </c:pt>
                <c:pt idx="5">
                  <c:v>Îmbrăcăminte şi accesorii</c:v>
                </c:pt>
                <c:pt idx="6">
                  <c:v>Mobilă şi părţile ei</c:v>
                </c:pt>
                <c:pt idx="7">
                  <c:v>Băuturi alcoolice şi nealcoolice</c:v>
                </c:pt>
                <c:pt idx="8">
                  <c:v>Fire, tesături, articole textile </c:v>
                </c:pt>
                <c:pt idx="9">
                  <c:v>Vehicule rutiere</c:v>
                </c:pt>
                <c:pt idx="10">
                  <c:v>Produse medicinale şi farmaceutice</c:v>
                </c:pt>
                <c:pt idx="11">
                  <c:v>Alte mărfuri</c:v>
                </c:pt>
              </c:strCache>
            </c:strRef>
          </c:cat>
          <c:val>
            <c:numRef>
              <c:f>'Figura 6'!$B$41:$B$52</c:f>
              <c:numCache>
                <c:formatCode>General</c:formatCode>
                <c:ptCount val="12"/>
                <c:pt idx="0">
                  <c:v>17.3</c:v>
                </c:pt>
                <c:pt idx="1">
                  <c:v>13.8</c:v>
                </c:pt>
                <c:pt idx="2">
                  <c:v>12.5</c:v>
                </c:pt>
                <c:pt idx="3">
                  <c:v>9.5</c:v>
                </c:pt>
                <c:pt idx="4">
                  <c:v>8.8000000000000007</c:v>
                </c:pt>
                <c:pt idx="5">
                  <c:v>6.5</c:v>
                </c:pt>
                <c:pt idx="6">
                  <c:v>3.7</c:v>
                </c:pt>
                <c:pt idx="7">
                  <c:v>3.3</c:v>
                </c:pt>
                <c:pt idx="8">
                  <c:v>2.2999999999999998</c:v>
                </c:pt>
                <c:pt idx="9">
                  <c:v>2.2000000000000002</c:v>
                </c:pt>
                <c:pt idx="10" formatCode="0,0">
                  <c:v>1.7</c:v>
                </c:pt>
                <c:pt idx="11" formatCode="0,0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378-4F5F-8973-1809C55EF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15800362667183E-2"/>
          <c:y val="8.2824526452265762E-2"/>
          <c:w val="0.94068416183226722"/>
          <c:h val="0.711200158199403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7'!$B$21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7'!$B$22:$B$27</c:f>
              <c:numCache>
                <c:formatCode>#\ ##0,0</c:formatCode>
                <c:ptCount val="6"/>
                <c:pt idx="0">
                  <c:v>266.8</c:v>
                </c:pt>
                <c:pt idx="1">
                  <c:v>374.3</c:v>
                </c:pt>
                <c:pt idx="2">
                  <c:v>372.6</c:v>
                </c:pt>
                <c:pt idx="3">
                  <c:v>379.8</c:v>
                </c:pt>
                <c:pt idx="4">
                  <c:v>399.4</c:v>
                </c:pt>
                <c:pt idx="5">
                  <c:v>621.20000000000005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5-4F6B-A686-03D9A8D64A69}"/>
            </c:ext>
          </c:extLst>
        </c:ser>
        <c:ser>
          <c:idx val="2"/>
          <c:order val="1"/>
          <c:tx>
            <c:strRef>
              <c:f>'Figura 7'!$C$21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7'!$C$22:$C$27</c:f>
              <c:numCache>
                <c:formatCode>#\ ##0,0</c:formatCode>
                <c:ptCount val="6"/>
                <c:pt idx="0">
                  <c:v>332.7</c:v>
                </c:pt>
                <c:pt idx="1">
                  <c:v>427.6</c:v>
                </c:pt>
                <c:pt idx="2">
                  <c:v>459.3</c:v>
                </c:pt>
                <c:pt idx="3">
                  <c:v>484.8</c:v>
                </c:pt>
                <c:pt idx="4">
                  <c:v>521.4</c:v>
                </c:pt>
                <c:pt idx="5">
                  <c:v>669.1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5-4F6B-A686-03D9A8D64A69}"/>
            </c:ext>
          </c:extLst>
        </c:ser>
        <c:ser>
          <c:idx val="3"/>
          <c:order val="2"/>
          <c:tx>
            <c:strRef>
              <c:f>'Figura 7'!$D$21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7'!$D$22:$D$27</c:f>
              <c:numCache>
                <c:formatCode>#\ ##0,0</c:formatCode>
                <c:ptCount val="6"/>
                <c:pt idx="0">
                  <c:v>431.2</c:v>
                </c:pt>
                <c:pt idx="1">
                  <c:v>524.1</c:v>
                </c:pt>
                <c:pt idx="2">
                  <c:v>533.79999999999995</c:v>
                </c:pt>
                <c:pt idx="3">
                  <c:v>500.5</c:v>
                </c:pt>
                <c:pt idx="4">
                  <c:v>630.1</c:v>
                </c:pt>
                <c:pt idx="5">
                  <c:v>747.3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5-4F6B-A686-03D9A8D64A69}"/>
            </c:ext>
          </c:extLst>
        </c:ser>
        <c:ser>
          <c:idx val="4"/>
          <c:order val="3"/>
          <c:tx>
            <c:strRef>
              <c:f>'Figura 7'!$E$21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7'!$E$22:$E$27</c:f>
              <c:numCache>
                <c:formatCode>#\ ##0,0</c:formatCode>
                <c:ptCount val="6"/>
                <c:pt idx="0">
                  <c:v>361.5</c:v>
                </c:pt>
                <c:pt idx="1">
                  <c:v>444.6</c:v>
                </c:pt>
                <c:pt idx="2">
                  <c:v>515.6</c:v>
                </c:pt>
                <c:pt idx="3">
                  <c:v>285.60000000000002</c:v>
                </c:pt>
                <c:pt idx="4">
                  <c:v>562.20000000000005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5-4F6B-A686-03D9A8D64A69}"/>
            </c:ext>
          </c:extLst>
        </c:ser>
        <c:ser>
          <c:idx val="5"/>
          <c:order val="4"/>
          <c:tx>
            <c:strRef>
              <c:f>'Figura 7'!$F$21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7'!$F$22:$F$27</c:f>
              <c:numCache>
                <c:formatCode>#\ ##0,0</c:formatCode>
                <c:ptCount val="6"/>
                <c:pt idx="0">
                  <c:v>400.4</c:v>
                </c:pt>
                <c:pt idx="1">
                  <c:v>505.6</c:v>
                </c:pt>
                <c:pt idx="2">
                  <c:v>481.6</c:v>
                </c:pt>
                <c:pt idx="3">
                  <c:v>329.4</c:v>
                </c:pt>
                <c:pt idx="4">
                  <c:v>563.4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85-4F6B-A686-03D9A8D64A69}"/>
            </c:ext>
          </c:extLst>
        </c:ser>
        <c:ser>
          <c:idx val="6"/>
          <c:order val="5"/>
          <c:tx>
            <c:strRef>
              <c:f>'Figura 7'!$G$21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7'!$G$22:$G$27</c:f>
              <c:numCache>
                <c:formatCode>#\ ##0,0</c:formatCode>
                <c:ptCount val="6"/>
                <c:pt idx="0">
                  <c:v>388.8</c:v>
                </c:pt>
                <c:pt idx="1">
                  <c:v>458.7</c:v>
                </c:pt>
                <c:pt idx="2">
                  <c:v>445.4</c:v>
                </c:pt>
                <c:pt idx="3">
                  <c:v>413.5</c:v>
                </c:pt>
                <c:pt idx="4">
                  <c:v>589.70000000000005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5-4F6B-A686-03D9A8D64A69}"/>
            </c:ext>
          </c:extLst>
        </c:ser>
        <c:ser>
          <c:idx val="7"/>
          <c:order val="6"/>
          <c:tx>
            <c:strRef>
              <c:f>'Figura 7'!$H$21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7'!$H$22:$H$27</c:f>
              <c:numCache>
                <c:formatCode>#\ ##0,0</c:formatCode>
                <c:ptCount val="6"/>
                <c:pt idx="0">
                  <c:v>396.9</c:v>
                </c:pt>
                <c:pt idx="1">
                  <c:v>488</c:v>
                </c:pt>
                <c:pt idx="2">
                  <c:v>499.1</c:v>
                </c:pt>
                <c:pt idx="3">
                  <c:v>496.6</c:v>
                </c:pt>
                <c:pt idx="4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85-4F6B-A686-03D9A8D64A69}"/>
            </c:ext>
          </c:extLst>
        </c:ser>
        <c:ser>
          <c:idx val="8"/>
          <c:order val="7"/>
          <c:tx>
            <c:strRef>
              <c:f>'Figura 7'!$I$21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7'!$I$22:$I$27</c:f>
              <c:numCache>
                <c:formatCode>#\ ##0,0</c:formatCode>
                <c:ptCount val="6"/>
                <c:pt idx="0">
                  <c:v>429.7</c:v>
                </c:pt>
                <c:pt idx="1">
                  <c:v>480.7</c:v>
                </c:pt>
                <c:pt idx="2">
                  <c:v>464.3</c:v>
                </c:pt>
                <c:pt idx="3">
                  <c:v>433.6</c:v>
                </c:pt>
                <c:pt idx="4">
                  <c:v>574.9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85-4F6B-A686-03D9A8D64A69}"/>
            </c:ext>
          </c:extLst>
        </c:ser>
        <c:ser>
          <c:idx val="9"/>
          <c:order val="8"/>
          <c:tx>
            <c:strRef>
              <c:f>'Figura 7'!$J$21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7'!$J$22:$J$27</c:f>
              <c:numCache>
                <c:formatCode>#\ ##0,0</c:formatCode>
                <c:ptCount val="6"/>
                <c:pt idx="0">
                  <c:v>430.8</c:v>
                </c:pt>
                <c:pt idx="1">
                  <c:v>474</c:v>
                </c:pt>
                <c:pt idx="2">
                  <c:v>501.7</c:v>
                </c:pt>
                <c:pt idx="3">
                  <c:v>508.3</c:v>
                </c:pt>
                <c:pt idx="4">
                  <c:v>671.2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85-4F6B-A686-03D9A8D64A69}"/>
            </c:ext>
          </c:extLst>
        </c:ser>
        <c:ser>
          <c:idx val="10"/>
          <c:order val="9"/>
          <c:tx>
            <c:strRef>
              <c:f>'Figura 7'!$K$21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7'!$K$22:$K$27</c:f>
              <c:numCache>
                <c:formatCode>#\ ##0,0</c:formatCode>
                <c:ptCount val="6"/>
                <c:pt idx="0">
                  <c:v>465.9</c:v>
                </c:pt>
                <c:pt idx="1">
                  <c:v>540.6</c:v>
                </c:pt>
                <c:pt idx="2">
                  <c:v>525.29999999999995</c:v>
                </c:pt>
                <c:pt idx="3">
                  <c:v>493.6</c:v>
                </c:pt>
                <c:pt idx="4">
                  <c:v>646.9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85-4F6B-A686-03D9A8D64A69}"/>
            </c:ext>
          </c:extLst>
        </c:ser>
        <c:ser>
          <c:idx val="11"/>
          <c:order val="10"/>
          <c:tx>
            <c:strRef>
              <c:f>'Figura 7'!$L$21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7'!$L$22:$L$27</c:f>
              <c:numCache>
                <c:formatCode>#\ ##0,0</c:formatCode>
                <c:ptCount val="6"/>
                <c:pt idx="0">
                  <c:v>455.3</c:v>
                </c:pt>
                <c:pt idx="1">
                  <c:v>522.6</c:v>
                </c:pt>
                <c:pt idx="2">
                  <c:v>504.1</c:v>
                </c:pt>
                <c:pt idx="3">
                  <c:v>522.9</c:v>
                </c:pt>
                <c:pt idx="4">
                  <c:v>701.5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85-4F6B-A686-03D9A8D64A69}"/>
            </c:ext>
          </c:extLst>
        </c:ser>
        <c:ser>
          <c:idx val="12"/>
          <c:order val="11"/>
          <c:tx>
            <c:strRef>
              <c:f>'Figura 7'!$M$21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7'!$M$22:$M$27</c:f>
              <c:numCache>
                <c:formatCode>#\ ##0,0</c:formatCode>
                <c:ptCount val="6"/>
                <c:pt idx="0">
                  <c:v>471.4</c:v>
                </c:pt>
                <c:pt idx="1">
                  <c:v>519.29999999999995</c:v>
                </c:pt>
                <c:pt idx="2">
                  <c:v>539.70000000000005</c:v>
                </c:pt>
                <c:pt idx="3">
                  <c:v>567.29999999999995</c:v>
                </c:pt>
                <c:pt idx="4">
                  <c:v>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F-4049-8950-86FE86034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9754480"/>
        <c:axId val="179754872"/>
      </c:barChart>
      <c:catAx>
        <c:axId val="17975448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9754872"/>
        <c:crosses val="autoZero"/>
        <c:auto val="0"/>
        <c:lblAlgn val="ctr"/>
        <c:lblOffset val="100"/>
        <c:tickLblSkip val="1"/>
        <c:noMultiLvlLbl val="0"/>
      </c:catAx>
      <c:valAx>
        <c:axId val="179754872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9754480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322762736849671"/>
          <c:w val="1"/>
          <c:h val="7.8507415488726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57973110504047E-2"/>
          <c:y val="2.843888857891725E-2"/>
          <c:w val="0.93864202688949594"/>
          <c:h val="0.72637556698672245"/>
        </c:manualLayout>
      </c:layout>
      <c:lineChart>
        <c:grouping val="standard"/>
        <c:varyColors val="0"/>
        <c:ser>
          <c:idx val="0"/>
          <c:order val="0"/>
          <c:tx>
            <c:strRef>
              <c:f>'Figura 8'!$A$25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9222530073417152E-2"/>
                  <c:y val="4.4332146902238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C5-4341-8624-B7AE9C654835}"/>
                </c:ext>
              </c:extLst>
            </c:dLbl>
            <c:dLbl>
              <c:idx val="1"/>
              <c:layout>
                <c:manualLayout>
                  <c:x val="-2.4801009411661825E-2"/>
                  <c:y val="-3.4324883317556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C5-4341-8624-B7AE9C654835}"/>
                </c:ext>
              </c:extLst>
            </c:dLbl>
            <c:dLbl>
              <c:idx val="2"/>
              <c:layout>
                <c:manualLayout>
                  <c:x val="-1.9138764793661129E-2"/>
                  <c:y val="-3.2169746280661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C5-4341-8624-B7AE9C654835}"/>
                </c:ext>
              </c:extLst>
            </c:dLbl>
            <c:dLbl>
              <c:idx val="3"/>
              <c:layout>
                <c:manualLayout>
                  <c:x val="-2.1943700442546548E-2"/>
                  <c:y val="2.2464106127674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C5-4341-8624-B7AE9C654835}"/>
                </c:ext>
              </c:extLst>
            </c:dLbl>
            <c:dLbl>
              <c:idx val="4"/>
              <c:layout>
                <c:manualLayout>
                  <c:x val="-2.1107729357103918E-2"/>
                  <c:y val="3.181409053353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C5-4341-8624-B7AE9C654835}"/>
                </c:ext>
              </c:extLst>
            </c:dLbl>
            <c:dLbl>
              <c:idx val="5"/>
              <c:layout>
                <c:manualLayout>
                  <c:x val="-1.9675070796076069E-2"/>
                  <c:y val="3.1301809467008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C5-4341-8624-B7AE9C654835}"/>
                </c:ext>
              </c:extLst>
            </c:dLbl>
            <c:dLbl>
              <c:idx val="6"/>
              <c:layout>
                <c:manualLayout>
                  <c:x val="-2.6031301947887105E-2"/>
                  <c:y val="-3.6325788871805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C5-4341-8624-B7AE9C654835}"/>
                </c:ext>
              </c:extLst>
            </c:dLbl>
            <c:dLbl>
              <c:idx val="7"/>
              <c:layout>
                <c:manualLayout>
                  <c:x val="-1.7970935850370545E-2"/>
                  <c:y val="3.7346931238064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C5-4341-8624-B7AE9C654835}"/>
                </c:ext>
              </c:extLst>
            </c:dLbl>
            <c:dLbl>
              <c:idx val="8"/>
              <c:layout>
                <c:manualLayout>
                  <c:x val="-2.623374805421904E-2"/>
                  <c:y val="-2.8957559326114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C5-4341-8624-B7AE9C654835}"/>
                </c:ext>
              </c:extLst>
            </c:dLbl>
            <c:dLbl>
              <c:idx val="9"/>
              <c:layout>
                <c:manualLayout>
                  <c:x val="-1.6474612473467026E-2"/>
                  <c:y val="-3.5797776877999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C5-4341-8624-B7AE9C654835}"/>
                </c:ext>
              </c:extLst>
            </c:dLbl>
            <c:dLbl>
              <c:idx val="10"/>
              <c:layout>
                <c:manualLayout>
                  <c:x val="-1.8603099443481458E-2"/>
                  <c:y val="3.2066811300003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C5-4341-8624-B7AE9C654835}"/>
                </c:ext>
              </c:extLst>
            </c:dLbl>
            <c:dLbl>
              <c:idx val="11"/>
              <c:layout>
                <c:manualLayout>
                  <c:x val="-2.2892025913742339E-2"/>
                  <c:y val="-3.9740767997548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C5-4341-8624-B7AE9C654835}"/>
                </c:ext>
              </c:extLst>
            </c:dLbl>
            <c:dLbl>
              <c:idx val="12"/>
              <c:layout>
                <c:manualLayout>
                  <c:x val="-1.8654111377711422E-2"/>
                  <c:y val="3.1597961271824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C5-4341-8624-B7AE9C654835}"/>
                </c:ext>
              </c:extLst>
            </c:dLbl>
            <c:dLbl>
              <c:idx val="13"/>
              <c:layout>
                <c:manualLayout>
                  <c:x val="-1.9671146801135374E-2"/>
                  <c:y val="-3.5150756999578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C5-4341-8624-B7AE9C654835}"/>
                </c:ext>
              </c:extLst>
            </c:dLbl>
            <c:dLbl>
              <c:idx val="14"/>
              <c:layout>
                <c:manualLayout>
                  <c:x val="-1.2918992567953582E-2"/>
                  <c:y val="-2.7061640612603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C5-4341-8624-B7AE9C654835}"/>
                </c:ext>
              </c:extLst>
            </c:dLbl>
            <c:dLbl>
              <c:idx val="15"/>
              <c:layout>
                <c:manualLayout>
                  <c:x val="-3.2461128025219915E-2"/>
                  <c:y val="-1.1359439377110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C5-4341-8624-B7AE9C654835}"/>
                </c:ext>
              </c:extLst>
            </c:dLbl>
            <c:dLbl>
              <c:idx val="16"/>
              <c:layout>
                <c:manualLayout>
                  <c:x val="-3.6392090059047318E-2"/>
                  <c:y val="-1.70167595931306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C5-4341-8624-B7AE9C654835}"/>
                </c:ext>
              </c:extLst>
            </c:dLbl>
            <c:dLbl>
              <c:idx val="17"/>
              <c:layout>
                <c:manualLayout>
                  <c:x val="-3.2759302146055269E-2"/>
                  <c:y val="-3.006672755247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C5-4341-8624-B7AE9C654835}"/>
                </c:ext>
              </c:extLst>
            </c:dLbl>
            <c:dLbl>
              <c:idx val="18"/>
              <c:layout>
                <c:manualLayout>
                  <c:x val="-9.3865162244377749E-3"/>
                  <c:y val="-1.81832420483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C5-4341-8624-B7AE9C654835}"/>
                </c:ext>
              </c:extLst>
            </c:dLbl>
            <c:dLbl>
              <c:idx val="19"/>
              <c:layout>
                <c:manualLayout>
                  <c:x val="-1.8153441655881019E-2"/>
                  <c:y val="3.7047701643129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C5-4341-8624-B7AE9C654835}"/>
                </c:ext>
              </c:extLst>
            </c:dLbl>
            <c:dLbl>
              <c:idx val="20"/>
              <c:layout>
                <c:manualLayout>
                  <c:x val="-2.2523170389309947E-2"/>
                  <c:y val="-3.100702556891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C5-4341-8624-B7AE9C654835}"/>
                </c:ext>
              </c:extLst>
            </c:dLbl>
            <c:dLbl>
              <c:idx val="21"/>
              <c:layout>
                <c:manualLayout>
                  <c:x val="-1.066581865665797E-2"/>
                  <c:y val="-2.4233493469613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C5-4341-8624-B7AE9C654835}"/>
                </c:ext>
              </c:extLst>
            </c:dLbl>
            <c:dLbl>
              <c:idx val="22"/>
              <c:layout>
                <c:manualLayout>
                  <c:x val="-2.0353361350123261E-2"/>
                  <c:y val="-3.2330817296906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C5-4341-8624-B7AE9C654835}"/>
                </c:ext>
              </c:extLst>
            </c:dLbl>
            <c:dLbl>
              <c:idx val="23"/>
              <c:layout>
                <c:manualLayout>
                  <c:x val="-1.5565366788620158E-2"/>
                  <c:y val="-3.8466904864823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C5-4341-8624-B7AE9C654835}"/>
                </c:ext>
              </c:extLst>
            </c:dLbl>
            <c:dLbl>
              <c:idx val="24"/>
              <c:layout>
                <c:manualLayout>
                  <c:x val="-1.8026992920953038E-2"/>
                  <c:y val="3.6586717078588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C5-4341-8624-B7AE9C654835}"/>
                </c:ext>
              </c:extLst>
            </c:dLbl>
            <c:dLbl>
              <c:idx val="25"/>
              <c:layout>
                <c:manualLayout>
                  <c:x val="-2.5920869518839741E-2"/>
                  <c:y val="-3.3577664271918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C5-4341-8624-B7AE9C654835}"/>
                </c:ext>
              </c:extLst>
            </c:dLbl>
            <c:dLbl>
              <c:idx val="26"/>
              <c:layout>
                <c:manualLayout>
                  <c:x val="-5.8322577049242296E-3"/>
                  <c:y val="1.3942731217272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4C-4954-B7BA-1B3D8193EA75}"/>
                </c:ext>
              </c:extLst>
            </c:dLbl>
            <c:dLbl>
              <c:idx val="27"/>
              <c:layout>
                <c:manualLayout>
                  <c:x val="-1.9572486356910244E-2"/>
                  <c:y val="3.3899464327728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4C-4954-B7BA-1B3D8193EA75}"/>
                </c:ext>
              </c:extLst>
            </c:dLbl>
            <c:dLbl>
              <c:idx val="28"/>
              <c:layout>
                <c:manualLayout>
                  <c:x val="-1.9767805207125271E-2"/>
                  <c:y val="3.2724774432181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4C-4954-B7BA-1B3D8193EA75}"/>
                </c:ext>
              </c:extLst>
            </c:dLbl>
            <c:dLbl>
              <c:idx val="29"/>
              <c:layout>
                <c:manualLayout>
                  <c:x val="-1.8379912221033991E-2"/>
                  <c:y val="-3.031520674542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22-4E81-B4FB-3673EA265C72}"/>
                </c:ext>
              </c:extLst>
            </c:dLbl>
            <c:dLbl>
              <c:idx val="30"/>
              <c:layout>
                <c:manualLayout>
                  <c:x val="-1.212602526380057E-2"/>
                  <c:y val="2.7167995360060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4C-4954-B7BA-1B3D8193EA75}"/>
                </c:ext>
              </c:extLst>
            </c:dLbl>
            <c:dLbl>
              <c:idx val="31"/>
              <c:layout>
                <c:manualLayout>
                  <c:x val="-1.3645096393407677E-2"/>
                  <c:y val="2.692963064159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22-4E81-B4FB-3673EA265C72}"/>
                </c:ext>
              </c:extLst>
            </c:dLbl>
            <c:dLbl>
              <c:idx val="32"/>
              <c:layout>
                <c:manualLayout>
                  <c:x val="-2.477586381142929E-2"/>
                  <c:y val="-2.3720186473044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22-4E81-B4FB-3673EA265C72}"/>
                </c:ext>
              </c:extLst>
            </c:dLbl>
            <c:dLbl>
              <c:idx val="33"/>
              <c:layout>
                <c:manualLayout>
                  <c:x val="-1.8672168312981918E-2"/>
                  <c:y val="3.534182832824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22-4E81-B4FB-3673EA265C72}"/>
                </c:ext>
              </c:extLst>
            </c:dLbl>
            <c:dLbl>
              <c:idx val="34"/>
              <c:layout>
                <c:manualLayout>
                  <c:x val="-2.5413680432803041E-2"/>
                  <c:y val="-2.9812796575448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309466480373265E-2"/>
                      <c:h val="4.7087442145441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4F22-4E81-B4FB-3673EA265C72}"/>
                </c:ext>
              </c:extLst>
            </c:dLbl>
            <c:dLbl>
              <c:idx val="35"/>
              <c:layout>
                <c:manualLayout>
                  <c:x val="-5.8775037690371812E-3"/>
                  <c:y val="-6.32143892843659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22-4E81-B4FB-3673EA265C72}"/>
                </c:ext>
              </c:extLst>
            </c:dLbl>
            <c:dLbl>
              <c:idx val="36"/>
              <c:layout>
                <c:manualLayout>
                  <c:x val="-1.3910011783178147E-2"/>
                  <c:y val="3.1272741449215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38-4514-99E2-B8869E496FFC}"/>
                </c:ext>
              </c:extLst>
            </c:dLbl>
            <c:dLbl>
              <c:idx val="37"/>
              <c:layout>
                <c:manualLayout>
                  <c:x val="-2.4389030047578256E-2"/>
                  <c:y val="-2.5385954880964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38-4514-99E2-B8869E496FFC}"/>
                </c:ext>
              </c:extLst>
            </c:dLbl>
            <c:dLbl>
              <c:idx val="38"/>
              <c:layout>
                <c:manualLayout>
                  <c:x val="0"/>
                  <c:y val="3.6493015468289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38-4514-99E2-B8869E496F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8'!$B$23:$AN$24</c:f>
              <c:multiLvlStrCache>
                <c:ptCount val="3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'Figura 8'!$B$25:$AN$25</c:f>
              <c:numCache>
                <c:formatCode>#\ ##0,0</c:formatCode>
                <c:ptCount val="39"/>
                <c:pt idx="0">
                  <c:v>71.738158213015794</c:v>
                </c:pt>
                <c:pt idx="1">
                  <c:v>123.27227087030982</c:v>
                </c:pt>
                <c:pt idx="2">
                  <c:v>116.24365644398502</c:v>
                </c:pt>
                <c:pt idx="3">
                  <c:v>96.580225893758936</c:v>
                </c:pt>
                <c:pt idx="4">
                  <c:v>93.408604141465986</c:v>
                </c:pt>
                <c:pt idx="5">
                  <c:v>92.490171422142794</c:v>
                </c:pt>
                <c:pt idx="6">
                  <c:v>112.04816621722891</c:v>
                </c:pt>
                <c:pt idx="7">
                  <c:v>93.020207912369386</c:v>
                </c:pt>
                <c:pt idx="8">
                  <c:v>108.06099409813686</c:v>
                </c:pt>
                <c:pt idx="9">
                  <c:v>104.71321760096355</c:v>
                </c:pt>
                <c:pt idx="10">
                  <c:v>95.961007942682357</c:v>
                </c:pt>
                <c:pt idx="11">
                  <c:v>107.05149255623367</c:v>
                </c:pt>
                <c:pt idx="12">
                  <c:v>70.382208343865415</c:v>
                </c:pt>
                <c:pt idx="13">
                  <c:v>127.63158194440297</c:v>
                </c:pt>
                <c:pt idx="14">
                  <c:v>103.24095247310265</c:v>
                </c:pt>
                <c:pt idx="15">
                  <c:v>57.064146061655876</c:v>
                </c:pt>
                <c:pt idx="16">
                  <c:v>115.32045479750228</c:v>
                </c:pt>
                <c:pt idx="17">
                  <c:v>125.55839051166471</c:v>
                </c:pt>
                <c:pt idx="18">
                  <c:v>120.09478099934977</c:v>
                </c:pt>
                <c:pt idx="19">
                  <c:v>87.312042792465732</c:v>
                </c:pt>
                <c:pt idx="20">
                  <c:v>117.22959939467061</c:v>
                </c:pt>
                <c:pt idx="21">
                  <c:v>97.096953437578748</c:v>
                </c:pt>
                <c:pt idx="22">
                  <c:v>105.93754706899317</c:v>
                </c:pt>
                <c:pt idx="23">
                  <c:v>108.49423751970338</c:v>
                </c:pt>
                <c:pt idx="24">
                  <c:v>70.407885353173725</c:v>
                </c:pt>
                <c:pt idx="25">
                  <c:v>130.56565598353049</c:v>
                </c:pt>
                <c:pt idx="26">
                  <c:v>120.83026196604835</c:v>
                </c:pt>
                <c:pt idx="27">
                  <c:v>89.231037795592442</c:v>
                </c:pt>
                <c:pt idx="28">
                  <c:v>100.2114807539604</c:v>
                </c:pt>
                <c:pt idx="29" formatCode="0,0">
                  <c:v>104.66057637383682</c:v>
                </c:pt>
                <c:pt idx="30" formatCode="0,0">
                  <c:v>95.30942428771003</c:v>
                </c:pt>
                <c:pt idx="31">
                  <c:v>102.29866266763055</c:v>
                </c:pt>
                <c:pt idx="32">
                  <c:v>116.75028041134044</c:v>
                </c:pt>
                <c:pt idx="33">
                  <c:v>96.373528322817748</c:v>
                </c:pt>
                <c:pt idx="34">
                  <c:v>108.43907965493625</c:v>
                </c:pt>
                <c:pt idx="35">
                  <c:v>107.49454762149138</c:v>
                </c:pt>
                <c:pt idx="36">
                  <c:v>82.382820507434104</c:v>
                </c:pt>
                <c:pt idx="37">
                  <c:v>107.71021346216322</c:v>
                </c:pt>
                <c:pt idx="38">
                  <c:v>111.69471692488227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DC5-4341-8624-B7AE9C654835}"/>
            </c:ext>
          </c:extLst>
        </c:ser>
        <c:ser>
          <c:idx val="1"/>
          <c:order val="1"/>
          <c:tx>
            <c:strRef>
              <c:f>'Figura 8'!$A$26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034863653988853E-2"/>
                  <c:y val="3.2179321627699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22-4E81-B4FB-3673EA265C72}"/>
                </c:ext>
              </c:extLst>
            </c:dLbl>
            <c:dLbl>
              <c:idx val="1"/>
              <c:layout>
                <c:manualLayout>
                  <c:x val="-1.9663539055841971E-2"/>
                  <c:y val="2.6424196081220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DC5-4341-8624-B7AE9C654835}"/>
                </c:ext>
              </c:extLst>
            </c:dLbl>
            <c:dLbl>
              <c:idx val="2"/>
              <c:layout>
                <c:manualLayout>
                  <c:x val="-2.0659112629385724E-2"/>
                  <c:y val="2.8562576260799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DC5-4341-8624-B7AE9C654835}"/>
                </c:ext>
              </c:extLst>
            </c:dLbl>
            <c:dLbl>
              <c:idx val="3"/>
              <c:layout>
                <c:manualLayout>
                  <c:x val="-1.3618664890351588E-2"/>
                  <c:y val="-2.4597014680374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DC5-4341-8624-B7AE9C654835}"/>
                </c:ext>
              </c:extLst>
            </c:dLbl>
            <c:dLbl>
              <c:idx val="4"/>
              <c:layout>
                <c:manualLayout>
                  <c:x val="-1.4941932082214279E-2"/>
                  <c:y val="-3.5475634845508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DC5-4341-8624-B7AE9C654835}"/>
                </c:ext>
              </c:extLst>
            </c:dLbl>
            <c:dLbl>
              <c:idx val="5"/>
              <c:layout>
                <c:manualLayout>
                  <c:x val="-1.6164616873146211E-2"/>
                  <c:y val="-3.6068622408500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DC5-4341-8624-B7AE9C654835}"/>
                </c:ext>
              </c:extLst>
            </c:dLbl>
            <c:dLbl>
              <c:idx val="6"/>
              <c:layout>
                <c:manualLayout>
                  <c:x val="-2.233762148568218E-2"/>
                  <c:y val="4.1184935516877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DC5-4341-8624-B7AE9C654835}"/>
                </c:ext>
              </c:extLst>
            </c:dLbl>
            <c:dLbl>
              <c:idx val="7"/>
              <c:layout>
                <c:manualLayout>
                  <c:x val="-3.0471731574093778E-2"/>
                  <c:y val="-4.4587984194283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DC5-4341-8624-B7AE9C654835}"/>
                </c:ext>
              </c:extLst>
            </c:dLbl>
            <c:dLbl>
              <c:idx val="8"/>
              <c:layout>
                <c:manualLayout>
                  <c:x val="-1.8829169600987409E-2"/>
                  <c:y val="4.4001113476069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DC5-4341-8624-B7AE9C654835}"/>
                </c:ext>
              </c:extLst>
            </c:dLbl>
            <c:dLbl>
              <c:idx val="9"/>
              <c:layout>
                <c:manualLayout>
                  <c:x val="-1.6997304615883339E-2"/>
                  <c:y val="3.8535300200808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DC5-4341-8624-B7AE9C654835}"/>
                </c:ext>
              </c:extLst>
            </c:dLbl>
            <c:dLbl>
              <c:idx val="10"/>
              <c:layout>
                <c:manualLayout>
                  <c:x val="-1.8631688549478491E-2"/>
                  <c:y val="-3.4842977987645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4C-4954-B7BA-1B3D8193EA75}"/>
                </c:ext>
              </c:extLst>
            </c:dLbl>
            <c:dLbl>
              <c:idx val="11"/>
              <c:layout>
                <c:manualLayout>
                  <c:x val="-1.8877378681688255E-2"/>
                  <c:y val="3.680284634030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DC5-4341-8624-B7AE9C654835}"/>
                </c:ext>
              </c:extLst>
            </c:dLbl>
            <c:dLbl>
              <c:idx val="12"/>
              <c:layout>
                <c:manualLayout>
                  <c:x val="-1.816873722799708E-2"/>
                  <c:y val="-3.0172260493212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DC5-4341-8624-B7AE9C654835}"/>
                </c:ext>
              </c:extLst>
            </c:dLbl>
            <c:dLbl>
              <c:idx val="13"/>
              <c:layout>
                <c:manualLayout>
                  <c:x val="-1.9258297027592425E-2"/>
                  <c:y val="-2.8049711451683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DC5-4341-8624-B7AE9C654835}"/>
                </c:ext>
              </c:extLst>
            </c:dLbl>
            <c:dLbl>
              <c:idx val="14"/>
              <c:layout>
                <c:manualLayout>
                  <c:x val="-2.2783515441400656E-2"/>
                  <c:y val="2.7837243722675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DC5-4341-8624-B7AE9C654835}"/>
                </c:ext>
              </c:extLst>
            </c:dLbl>
            <c:dLbl>
              <c:idx val="15"/>
              <c:layout>
                <c:manualLayout>
                  <c:x val="-1.535146828384922E-2"/>
                  <c:y val="3.1954300972308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DC5-4341-8624-B7AE9C654835}"/>
                </c:ext>
              </c:extLst>
            </c:dLbl>
            <c:dLbl>
              <c:idx val="16"/>
              <c:layout>
                <c:manualLayout>
                  <c:x val="-5.8651712135091242E-3"/>
                  <c:y val="8.086038596856002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DC5-4341-8624-B7AE9C654835}"/>
                </c:ext>
              </c:extLst>
            </c:dLbl>
            <c:dLbl>
              <c:idx val="17"/>
              <c:layout>
                <c:manualLayout>
                  <c:x val="-2.9820119267023371E-2"/>
                  <c:y val="-1.0118406005657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DC5-4341-8624-B7AE9C654835}"/>
                </c:ext>
              </c:extLst>
            </c:dLbl>
            <c:dLbl>
              <c:idx val="18"/>
              <c:layout>
                <c:manualLayout>
                  <c:x val="-2.6049560536591167E-2"/>
                  <c:y val="-2.8108773206537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DC5-4341-8624-B7AE9C654835}"/>
                </c:ext>
              </c:extLst>
            </c:dLbl>
            <c:dLbl>
              <c:idx val="19"/>
              <c:layout>
                <c:manualLayout>
                  <c:x val="-2.1910386526314711E-2"/>
                  <c:y val="-3.3084875876144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DC5-4341-8624-B7AE9C654835}"/>
                </c:ext>
              </c:extLst>
            </c:dLbl>
            <c:dLbl>
              <c:idx val="20"/>
              <c:layout>
                <c:manualLayout>
                  <c:x val="-3.3413272579506242E-2"/>
                  <c:y val="3.686778111726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773082942097026E-2"/>
                      <c:h val="4.20367454068241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D-7DC5-4341-8624-B7AE9C654835}"/>
                </c:ext>
              </c:extLst>
            </c:dLbl>
            <c:dLbl>
              <c:idx val="21"/>
              <c:layout>
                <c:manualLayout>
                  <c:x val="-1.436422392909781E-2"/>
                  <c:y val="3.9491808974562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DC5-4341-8624-B7AE9C654835}"/>
                </c:ext>
              </c:extLst>
            </c:dLbl>
            <c:dLbl>
              <c:idx val="22"/>
              <c:layout>
                <c:manualLayout>
                  <c:x val="-1.9982744032044218E-2"/>
                  <c:y val="3.824906571971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DC5-4341-8624-B7AE9C654835}"/>
                </c:ext>
              </c:extLst>
            </c:dLbl>
            <c:dLbl>
              <c:idx val="23"/>
              <c:layout>
                <c:manualLayout>
                  <c:x val="-2.2791878172588834E-2"/>
                  <c:y val="3.0929729998261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DC5-4341-8624-B7AE9C654835}"/>
                </c:ext>
              </c:extLst>
            </c:dLbl>
            <c:dLbl>
              <c:idx val="24"/>
              <c:layout>
                <c:manualLayout>
                  <c:x val="-1.3879410350089367E-2"/>
                  <c:y val="-3.0394887311844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DC5-4341-8624-B7AE9C654835}"/>
                </c:ext>
              </c:extLst>
            </c:dLbl>
            <c:dLbl>
              <c:idx val="25"/>
              <c:layout>
                <c:manualLayout>
                  <c:x val="-1.1654745463261238E-2"/>
                  <c:y val="3.6698201476244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DC5-4341-8624-B7AE9C654835}"/>
                </c:ext>
              </c:extLst>
            </c:dLbl>
            <c:dLbl>
              <c:idx val="26"/>
              <c:layout>
                <c:manualLayout>
                  <c:x val="-2.2494100794136496E-3"/>
                  <c:y val="-1.818050623491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4C-4954-B7BA-1B3D8193EA75}"/>
                </c:ext>
              </c:extLst>
            </c:dLbl>
            <c:dLbl>
              <c:idx val="27"/>
              <c:layout>
                <c:manualLayout>
                  <c:x val="-1.6695126617817087E-2"/>
                  <c:y val="-3.4842636010965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4C-4954-B7BA-1B3D8193EA75}"/>
                </c:ext>
              </c:extLst>
            </c:dLbl>
            <c:dLbl>
              <c:idx val="28"/>
              <c:layout>
                <c:manualLayout>
                  <c:x val="-4.3570625100432881E-3"/>
                  <c:y val="-7.07604711994350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4C-4954-B7BA-1B3D8193EA75}"/>
                </c:ext>
              </c:extLst>
            </c:dLbl>
            <c:dLbl>
              <c:idx val="29"/>
              <c:layout>
                <c:manualLayout>
                  <c:x val="-3.1627399222600543E-2"/>
                  <c:y val="1.8314903070129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22-4E81-B4FB-3673EA265C72}"/>
                </c:ext>
              </c:extLst>
            </c:dLbl>
            <c:dLbl>
              <c:idx val="30"/>
              <c:layout>
                <c:manualLayout>
                  <c:x val="-3.3203964986610178E-2"/>
                  <c:y val="3.099381504756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60337285425529E-2"/>
                      <c:h val="5.12935409887644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4F22-4E81-B4FB-3673EA265C72}"/>
                </c:ext>
              </c:extLst>
            </c:dLbl>
            <c:dLbl>
              <c:idx val="31"/>
              <c:layout>
                <c:manualLayout>
                  <c:x val="-3.6817643306297422E-2"/>
                  <c:y val="-1.4883509063749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22-4E81-B4FB-3673EA265C72}"/>
                </c:ext>
              </c:extLst>
            </c:dLbl>
            <c:dLbl>
              <c:idx val="32"/>
              <c:layout>
                <c:manualLayout>
                  <c:x val="-2.1872507962906875E-2"/>
                  <c:y val="-3.6435905362741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22-4E81-B4FB-3673EA265C72}"/>
                </c:ext>
              </c:extLst>
            </c:dLbl>
            <c:dLbl>
              <c:idx val="33"/>
              <c:layout>
                <c:manualLayout>
                  <c:x val="-1.957913312385073E-2"/>
                  <c:y val="3.1272741449215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22-4E81-B4FB-3673EA265C72}"/>
                </c:ext>
              </c:extLst>
            </c:dLbl>
            <c:dLbl>
              <c:idx val="34"/>
              <c:layout>
                <c:manualLayout>
                  <c:x val="-2.0905443413830903E-2"/>
                  <c:y val="-3.6298772714091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22-4E81-B4FB-3673EA265C72}"/>
                </c:ext>
              </c:extLst>
            </c:dLbl>
            <c:dLbl>
              <c:idx val="35"/>
              <c:layout>
                <c:manualLayout>
                  <c:x val="-1.7424426032197241E-2"/>
                  <c:y val="2.299758974835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F22-4E81-B4FB-3673EA265C72}"/>
                </c:ext>
              </c:extLst>
            </c:dLbl>
            <c:dLbl>
              <c:idx val="36"/>
              <c:layout>
                <c:manualLayout>
                  <c:x val="-2.3014550653729548E-2"/>
                  <c:y val="-3.6161982042120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38-4514-99E2-B8869E496FFC}"/>
                </c:ext>
              </c:extLst>
            </c:dLbl>
            <c:dLbl>
              <c:idx val="37"/>
              <c:layout>
                <c:manualLayout>
                  <c:x val="-1.6203765877192678E-2"/>
                  <c:y val="-4.0179524077894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38-4514-99E2-B8869E496FFC}"/>
                </c:ext>
              </c:extLst>
            </c:dLbl>
            <c:dLbl>
              <c:idx val="38"/>
              <c:layout>
                <c:manualLayout>
                  <c:x val="0"/>
                  <c:y val="-4.1682853562849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38-4514-99E2-B8869E496F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8'!$B$23:$AN$24</c:f>
              <c:multiLvlStrCache>
                <c:ptCount val="3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'Figura 8'!$B$26:$AN$26</c:f>
              <c:numCache>
                <c:formatCode>#\ ##0,0</c:formatCode>
                <c:ptCount val="39"/>
                <c:pt idx="0">
                  <c:v>99.543424894989869</c:v>
                </c:pt>
                <c:pt idx="1">
                  <c:v>107.40131750961253</c:v>
                </c:pt>
                <c:pt idx="2">
                  <c:v>101.84987714724333</c:v>
                </c:pt>
                <c:pt idx="3">
                  <c:v>115.96700414337735</c:v>
                </c:pt>
                <c:pt idx="4">
                  <c:v>95.255444572503052</c:v>
                </c:pt>
                <c:pt idx="5">
                  <c:v>97.112719321999705</c:v>
                </c:pt>
                <c:pt idx="6">
                  <c:v>102.26719836939048</c:v>
                </c:pt>
                <c:pt idx="7">
                  <c:v>96.591868428897087</c:v>
                </c:pt>
                <c:pt idx="8">
                  <c:v>105.84853894732886</c:v>
                </c:pt>
                <c:pt idx="9">
                  <c:v>97.174714783775727</c:v>
                </c:pt>
                <c:pt idx="10">
                  <c:v>96.469519333115954</c:v>
                </c:pt>
                <c:pt idx="11">
                  <c:v>103.91915692353963</c:v>
                </c:pt>
                <c:pt idx="12">
                  <c:v>101.95494191241148</c:v>
                </c:pt>
                <c:pt idx="13">
                  <c:v>105.56040244460927</c:v>
                </c:pt>
                <c:pt idx="14">
                  <c:v>93.752698643620619</c:v>
                </c:pt>
                <c:pt idx="15">
                  <c:v>55.393509795256001</c:v>
                </c:pt>
                <c:pt idx="16">
                  <c:v>68.38775508029515</c:v>
                </c:pt>
                <c:pt idx="17">
                  <c:v>92.838583025180498</c:v>
                </c:pt>
                <c:pt idx="18">
                  <c:v>99.505682896081424</c:v>
                </c:pt>
                <c:pt idx="19">
                  <c:v>93.399537993946922</c:v>
                </c:pt>
                <c:pt idx="20">
                  <c:v>101.32416894790069</c:v>
                </c:pt>
                <c:pt idx="21">
                  <c:v>93.954405564414117</c:v>
                </c:pt>
                <c:pt idx="22">
                  <c:v>103.7223292586142</c:v>
                </c:pt>
                <c:pt idx="23">
                  <c:v>105.12020671519058</c:v>
                </c:pt>
                <c:pt idx="24" formatCode="0,0">
                  <c:v>105.14366410240868</c:v>
                </c:pt>
                <c:pt idx="25" formatCode="0,0">
                  <c:v>107.56077192573727</c:v>
                </c:pt>
                <c:pt idx="26" formatCode="0,0">
                  <c:v>125.88605526903886</c:v>
                </c:pt>
                <c:pt idx="27" formatCode="0,0">
                  <c:v>196.84765533007069</c:v>
                </c:pt>
                <c:pt idx="28" formatCode="0,0">
                  <c:v>171.05720800538208</c:v>
                </c:pt>
                <c:pt idx="29" formatCode="0,0">
                  <c:v>142.58661575531545</c:v>
                </c:pt>
                <c:pt idx="30" formatCode="0,0">
                  <c:v>113.15935751484174</c:v>
                </c:pt>
                <c:pt idx="31">
                  <c:v>132.58252323350189</c:v>
                </c:pt>
                <c:pt idx="32">
                  <c:v>132.04043044659673</c:v>
                </c:pt>
                <c:pt idx="33">
                  <c:v>131.05665742213895</c:v>
                </c:pt>
                <c:pt idx="34">
                  <c:v>134.15133450516365</c:v>
                </c:pt>
                <c:pt idx="35">
                  <c:v>132.91523444121219</c:v>
                </c:pt>
                <c:pt idx="36">
                  <c:v>155.54341426011172</c:v>
                </c:pt>
                <c:pt idx="37">
                  <c:v>128.31562960709678</c:v>
                </c:pt>
                <c:pt idx="38">
                  <c:v>118.61414262289576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DC5-4341-8624-B7AE9C6548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9755656"/>
        <c:axId val="179756048"/>
      </c:lineChart>
      <c:catAx>
        <c:axId val="179755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9756048"/>
        <c:crossesAt val="30"/>
        <c:auto val="1"/>
        <c:lblAlgn val="ctr"/>
        <c:lblOffset val="100"/>
        <c:noMultiLvlLbl val="0"/>
      </c:catAx>
      <c:valAx>
        <c:axId val="179756048"/>
        <c:scaling>
          <c:orientation val="minMax"/>
          <c:max val="230"/>
          <c:min val="30"/>
        </c:scaling>
        <c:delete val="0"/>
        <c:axPos val="l"/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9755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69144291235897E-2"/>
          <c:y val="0.93370396497048047"/>
          <c:w val="0.93252348122114592"/>
          <c:h val="5.4448278710923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</xdr:rowOff>
    </xdr:from>
    <xdr:to>
      <xdr:col>9</xdr:col>
      <xdr:colOff>609600</xdr:colOff>
      <xdr:row>17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0</xdr:rowOff>
    </xdr:from>
    <xdr:to>
      <xdr:col>10</xdr:col>
      <xdr:colOff>9525</xdr:colOff>
      <xdr:row>18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0.06059</cdr:x>
      <cdr:y>0.00369</cdr:y>
    </cdr:from>
    <cdr:to>
      <cdr:x>0.20897</cdr:x>
      <cdr:y>0.38923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152" y="9525"/>
          <a:ext cx="891805" cy="995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123825</xdr:rowOff>
    </xdr:from>
    <xdr:to>
      <xdr:col>24</xdr:col>
      <xdr:colOff>200024</xdr:colOff>
      <xdr:row>21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0.05794</cdr:x>
      <cdr:y>0.00326</cdr:y>
    </cdr:from>
    <cdr:to>
      <cdr:x>0.11287</cdr:x>
      <cdr:y>0.08143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3425" y="9525"/>
          <a:ext cx="69532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9525</xdr:rowOff>
    </xdr:from>
    <xdr:to>
      <xdr:col>6</xdr:col>
      <xdr:colOff>0</xdr:colOff>
      <xdr:row>21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1</xdr:row>
      <xdr:rowOff>142875</xdr:rowOff>
    </xdr:from>
    <xdr:to>
      <xdr:col>4</xdr:col>
      <xdr:colOff>847726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0.04545</cdr:x>
      <cdr:y>0</cdr:y>
    </cdr:from>
    <cdr:to>
      <cdr:x>0.21446</cdr:x>
      <cdr:y>0.35688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8384" y="0"/>
          <a:ext cx="1035114" cy="1012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19050</xdr:rowOff>
    </xdr:from>
    <xdr:to>
      <xdr:col>6</xdr:col>
      <xdr:colOff>476249</xdr:colOff>
      <xdr:row>22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2</xdr:col>
      <xdr:colOff>9525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828674</xdr:colOff>
      <xdr:row>2</xdr:row>
      <xdr:rowOff>19052</xdr:rowOff>
    </xdr:from>
    <xdr:to>
      <xdr:col>7</xdr:col>
      <xdr:colOff>47625</xdr:colOff>
      <xdr:row>22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</xdr:row>
      <xdr:rowOff>19049</xdr:rowOff>
    </xdr:from>
    <xdr:to>
      <xdr:col>9</xdr:col>
      <xdr:colOff>704850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0.04716</cdr:x>
      <cdr:y>0</cdr:y>
    </cdr:from>
    <cdr:to>
      <cdr:x>0.1932</cdr:x>
      <cdr:y>0.32542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milioane dolari SUA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0.03771</cdr:x>
      <cdr:y>0</cdr:y>
    </cdr:from>
    <cdr:to>
      <cdr:x>0.1825</cdr:x>
      <cdr:y>0.35821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2</xdr:row>
      <xdr:rowOff>19049</xdr:rowOff>
    </xdr:from>
    <xdr:to>
      <xdr:col>4</xdr:col>
      <xdr:colOff>190499</xdr:colOff>
      <xdr:row>21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0.05882</cdr:x>
      <cdr:y>0</cdr:y>
    </cdr:from>
    <cdr:to>
      <cdr:x>0.21569</cdr:x>
      <cdr:y>0.30868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</xdr:row>
      <xdr:rowOff>171450</xdr:rowOff>
    </xdr:from>
    <xdr:to>
      <xdr:col>16</xdr:col>
      <xdr:colOff>161924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0.05117</cdr:x>
      <cdr:y>0</cdr:y>
    </cdr:from>
    <cdr:to>
      <cdr:x>0.1889</cdr:x>
      <cdr:y>0.29357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430897" y="0"/>
          <a:ext cx="1159700" cy="992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19049</xdr:rowOff>
    </xdr:from>
    <xdr:to>
      <xdr:col>5</xdr:col>
      <xdr:colOff>742949</xdr:colOff>
      <xdr:row>19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4</xdr:col>
      <xdr:colOff>723900</xdr:colOff>
      <xdr:row>18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0.07979</cdr:x>
      <cdr:y>0</cdr:y>
    </cdr:from>
    <cdr:to>
      <cdr:x>0.25</cdr:x>
      <cdr:y>0.41202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9800" y="0"/>
          <a:ext cx="980856" cy="1016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266698</xdr:colOff>
      <xdr:row>2</xdr:row>
      <xdr:rowOff>0</xdr:rowOff>
    </xdr:from>
    <xdr:to>
      <xdr:col>5</xdr:col>
      <xdr:colOff>761999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47626</xdr:rowOff>
    </xdr:from>
    <xdr:to>
      <xdr:col>6</xdr:col>
      <xdr:colOff>476250</xdr:colOff>
      <xdr:row>24</xdr:row>
      <xdr:rowOff>114299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390526"/>
          <a:ext cx="7467600" cy="3419473"/>
          <a:chOff x="16461" y="-13038"/>
          <a:chExt cx="5437815" cy="2641284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aphicFramePr>
            <a:graphicFrameLocks/>
          </xdr:cNvGraphicFramePr>
        </xdr:nvGraphicFramePr>
        <xdr:xfrm>
          <a:off x="16461" y="-13038"/>
          <a:ext cx="2639046" cy="263393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aphicFramePr>
            <a:graphicFrameLocks/>
          </xdr:cNvGraphicFramePr>
        </xdr:nvGraphicFramePr>
        <xdr:xfrm>
          <a:off x="2666009" y="16390"/>
          <a:ext cx="2788267" cy="261185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8" displayName="Table18" ref="A24:D30" totalsRowShown="0" headerRowDxfId="8" dataDxfId="6" headerRowBorderDxfId="7" tableBorderDxfId="5" totalsRowBorderDxfId="4">
  <tableColumns count="4">
    <tableColumn id="1" xr3:uid="{00000000-0010-0000-0000-000001000000}" name="Perioada" dataDxfId="3"/>
    <tableColumn id="2" xr3:uid="{00000000-0010-0000-0000-000002000000}" name="Export" dataDxfId="2"/>
    <tableColumn id="4" xr3:uid="{00000000-0010-0000-0000-000004000000}" name="Import" dataDxfId="1"/>
    <tableColumn id="3" xr3:uid="{00000000-0010-0000-0000-000003000000}" name="Balanţa Comercială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0"/>
  <sheetViews>
    <sheetView tabSelected="1" workbookViewId="0">
      <selection activeCell="I34" sqref="I34"/>
    </sheetView>
  </sheetViews>
  <sheetFormatPr defaultRowHeight="12" x14ac:dyDescent="0.2"/>
  <cols>
    <col min="1" max="1" width="8.85546875" style="3" customWidth="1"/>
    <col min="2" max="2" width="10.140625" style="3" customWidth="1"/>
    <col min="3" max="3" width="11.28515625" style="3" customWidth="1"/>
    <col min="4" max="4" width="10.140625" style="3" bestFit="1" customWidth="1"/>
    <col min="5" max="5" width="9.28515625" style="3" bestFit="1" customWidth="1"/>
    <col min="6" max="6" width="10.140625" style="3" bestFit="1" customWidth="1"/>
    <col min="7" max="7" width="9.28515625" style="3" bestFit="1" customWidth="1"/>
    <col min="8" max="8" width="10.140625" style="3" bestFit="1" customWidth="1"/>
    <col min="9" max="9" width="9.28515625" style="3" bestFit="1" customWidth="1"/>
    <col min="10" max="10" width="11.85546875" style="3" customWidth="1"/>
    <col min="11" max="11" width="10.5703125" style="3" customWidth="1"/>
    <col min="12" max="12" width="10.28515625" style="3" customWidth="1"/>
    <col min="13" max="13" width="10.7109375" style="3" customWidth="1"/>
    <col min="14" max="14" width="10.140625" style="3" bestFit="1" customWidth="1"/>
    <col min="15" max="15" width="9.28515625" style="3" bestFit="1" customWidth="1"/>
    <col min="16" max="16" width="10.140625" style="3" bestFit="1" customWidth="1"/>
    <col min="17" max="17" width="9.28515625" style="3" bestFit="1" customWidth="1"/>
    <col min="18" max="18" width="10.140625" style="3" bestFit="1" customWidth="1"/>
    <col min="19" max="19" width="9.28515625" style="3" bestFit="1" customWidth="1"/>
    <col min="20" max="20" width="10.140625" style="3" bestFit="1" customWidth="1"/>
    <col min="21" max="21" width="9.28515625" style="3" bestFit="1" customWidth="1"/>
    <col min="22" max="22" width="10.140625" style="3" bestFit="1" customWidth="1"/>
    <col min="23" max="23" width="9.28515625" style="3" bestFit="1" customWidth="1"/>
    <col min="24" max="24" width="10.140625" style="3" bestFit="1" customWidth="1"/>
    <col min="25" max="25" width="9.28515625" style="3" bestFit="1" customWidth="1"/>
    <col min="26" max="16384" width="9.140625" style="3"/>
  </cols>
  <sheetData>
    <row r="2" spans="1:13" x14ac:dyDescent="0.2">
      <c r="A2" s="163" t="s">
        <v>70</v>
      </c>
      <c r="B2" s="163"/>
      <c r="C2" s="163"/>
      <c r="D2" s="163"/>
      <c r="E2" s="163"/>
      <c r="F2" s="163"/>
      <c r="G2" s="163"/>
      <c r="H2" s="163"/>
      <c r="I2" s="163"/>
      <c r="J2" s="163"/>
      <c r="K2" s="69"/>
      <c r="L2" s="69"/>
      <c r="M2" s="69"/>
    </row>
    <row r="3" spans="1:13" x14ac:dyDescent="0.2">
      <c r="A3" s="1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x14ac:dyDescent="0.2">
      <c r="A4" s="1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x14ac:dyDescent="0.2">
      <c r="A5" s="1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x14ac:dyDescent="0.2">
      <c r="A6" s="1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x14ac:dyDescent="0.2">
      <c r="A7" s="1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x14ac:dyDescent="0.2">
      <c r="A8" s="1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x14ac:dyDescent="0.2">
      <c r="A9" s="1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3" x14ac:dyDescent="0.2">
      <c r="A10" s="1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3" x14ac:dyDescent="0.2">
      <c r="A11" s="1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3" x14ac:dyDescent="0.2">
      <c r="A12" s="1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3" x14ac:dyDescent="0.2">
      <c r="A13" s="1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x14ac:dyDescent="0.2">
      <c r="A14" s="1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x14ac:dyDescent="0.2">
      <c r="A15" s="1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x14ac:dyDescent="0.2">
      <c r="A16" s="1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21" x14ac:dyDescent="0.2">
      <c r="A17" s="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1:21" x14ac:dyDescent="0.2">
      <c r="A18" s="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</row>
    <row r="19" spans="1:21" x14ac:dyDescent="0.2">
      <c r="N19" s="6"/>
    </row>
    <row r="20" spans="1:21" x14ac:dyDescent="0.2">
      <c r="A20" s="36" t="s">
        <v>0</v>
      </c>
      <c r="B20" s="56" t="s">
        <v>1</v>
      </c>
      <c r="C20" s="56" t="s">
        <v>2</v>
      </c>
      <c r="D20" s="56" t="s">
        <v>3</v>
      </c>
      <c r="E20" s="56" t="s">
        <v>4</v>
      </c>
      <c r="F20" s="56" t="s">
        <v>5</v>
      </c>
      <c r="G20" s="56" t="s">
        <v>6</v>
      </c>
      <c r="H20" s="56" t="s">
        <v>7</v>
      </c>
      <c r="I20" s="56" t="s">
        <v>8</v>
      </c>
      <c r="J20" s="56" t="s">
        <v>9</v>
      </c>
      <c r="K20" s="56" t="s">
        <v>10</v>
      </c>
      <c r="L20" s="56" t="s">
        <v>11</v>
      </c>
      <c r="M20" s="56" t="s">
        <v>12</v>
      </c>
    </row>
    <row r="21" spans="1:21" x14ac:dyDescent="0.2">
      <c r="A21" s="43">
        <v>2017</v>
      </c>
      <c r="B21" s="51">
        <v>139.5</v>
      </c>
      <c r="C21" s="51">
        <v>176.6</v>
      </c>
      <c r="D21" s="51">
        <v>212.1</v>
      </c>
      <c r="E21" s="51">
        <v>154.19999999999999</v>
      </c>
      <c r="F21" s="51">
        <v>174.7</v>
      </c>
      <c r="G21" s="51">
        <v>171.1</v>
      </c>
      <c r="H21" s="51">
        <v>191.6</v>
      </c>
      <c r="I21" s="51">
        <v>207.9</v>
      </c>
      <c r="J21" s="51">
        <v>223.9</v>
      </c>
      <c r="K21" s="51">
        <v>268.2</v>
      </c>
      <c r="L21" s="51">
        <v>272.10000000000002</v>
      </c>
      <c r="M21" s="52">
        <v>233.1</v>
      </c>
    </row>
    <row r="22" spans="1:21" x14ac:dyDescent="0.2">
      <c r="A22" s="43">
        <v>2018</v>
      </c>
      <c r="B22" s="51">
        <v>220.3</v>
      </c>
      <c r="C22" s="51">
        <v>215.5</v>
      </c>
      <c r="D22" s="51">
        <v>242.1</v>
      </c>
      <c r="E22" s="51">
        <v>199.7</v>
      </c>
      <c r="F22" s="51">
        <v>223</v>
      </c>
      <c r="G22" s="51">
        <v>214.1</v>
      </c>
      <c r="H22" s="51">
        <v>218.8</v>
      </c>
      <c r="I22" s="51">
        <v>218.6</v>
      </c>
      <c r="J22" s="51">
        <v>207.3</v>
      </c>
      <c r="K22" s="51">
        <v>259</v>
      </c>
      <c r="L22" s="51">
        <v>268.89999999999998</v>
      </c>
      <c r="M22" s="52">
        <v>218.8</v>
      </c>
    </row>
    <row r="23" spans="1:21" x14ac:dyDescent="0.2">
      <c r="A23" s="43">
        <v>2019</v>
      </c>
      <c r="B23" s="51">
        <v>234.3</v>
      </c>
      <c r="C23" s="51">
        <v>241.4</v>
      </c>
      <c r="D23" s="51">
        <v>257.2</v>
      </c>
      <c r="E23" s="51">
        <v>215.6</v>
      </c>
      <c r="F23" s="51">
        <v>210.5</v>
      </c>
      <c r="G23" s="51">
        <v>202.2</v>
      </c>
      <c r="H23" s="51">
        <v>220.2</v>
      </c>
      <c r="I23" s="51">
        <v>205.8</v>
      </c>
      <c r="J23" s="51">
        <v>238.8</v>
      </c>
      <c r="K23" s="51">
        <v>268.3</v>
      </c>
      <c r="L23" s="51">
        <v>266.60000000000002</v>
      </c>
      <c r="M23" s="52">
        <v>218.3</v>
      </c>
    </row>
    <row r="24" spans="1:21" x14ac:dyDescent="0.2">
      <c r="A24" s="43">
        <v>2020</v>
      </c>
      <c r="B24" s="51">
        <v>219.5</v>
      </c>
      <c r="C24" s="51">
        <v>245.3</v>
      </c>
      <c r="D24" s="51">
        <v>210.2</v>
      </c>
      <c r="E24" s="51">
        <v>149.80000000000001</v>
      </c>
      <c r="F24" s="51">
        <v>155.69999999999999</v>
      </c>
      <c r="G24" s="51">
        <v>189.6</v>
      </c>
      <c r="H24" s="51">
        <v>191.1</v>
      </c>
      <c r="I24" s="51">
        <v>163.9</v>
      </c>
      <c r="J24" s="51">
        <v>212.3</v>
      </c>
      <c r="K24" s="51">
        <v>249.4</v>
      </c>
      <c r="L24" s="51">
        <v>262</v>
      </c>
      <c r="M24" s="52">
        <v>218.3</v>
      </c>
    </row>
    <row r="25" spans="1:21" x14ac:dyDescent="0.2">
      <c r="A25" s="43">
        <v>2021</v>
      </c>
      <c r="B25" s="51">
        <v>198.4</v>
      </c>
      <c r="C25" s="51">
        <v>227</v>
      </c>
      <c r="D25" s="51">
        <v>259.3</v>
      </c>
      <c r="E25" s="51">
        <v>218.2</v>
      </c>
      <c r="F25" s="51">
        <v>201.7</v>
      </c>
      <c r="G25" s="51">
        <v>226.8</v>
      </c>
      <c r="H25" s="51">
        <v>240.7</v>
      </c>
      <c r="I25" s="51">
        <v>236.2</v>
      </c>
      <c r="J25" s="51">
        <v>294.89999999999998</v>
      </c>
      <c r="K25" s="51">
        <v>352.2</v>
      </c>
      <c r="L25" s="51">
        <v>363.9</v>
      </c>
      <c r="M25" s="52">
        <v>325</v>
      </c>
    </row>
    <row r="26" spans="1:21" x14ac:dyDescent="0.2">
      <c r="A26" s="44">
        <v>2022</v>
      </c>
      <c r="B26" s="53">
        <v>330.3</v>
      </c>
      <c r="C26" s="53">
        <v>336.6</v>
      </c>
      <c r="D26" s="53">
        <v>395.8</v>
      </c>
      <c r="E26" s="53"/>
      <c r="F26" s="53"/>
      <c r="G26" s="53"/>
      <c r="H26" s="53"/>
      <c r="I26" s="53"/>
      <c r="J26" s="53"/>
      <c r="K26" s="53"/>
      <c r="L26" s="53"/>
      <c r="M26" s="54"/>
    </row>
    <row r="30" spans="1:21" ht="15.75" x14ac:dyDescent="0.25">
      <c r="B30" s="98"/>
      <c r="C30" s="99"/>
      <c r="D30" s="98"/>
      <c r="E30" s="99"/>
      <c r="F30" s="98"/>
      <c r="G30" s="99"/>
      <c r="H30" s="98"/>
      <c r="I30" s="101"/>
      <c r="J30" s="102"/>
      <c r="K30" s="99"/>
      <c r="L30" s="89"/>
      <c r="M30" s="99"/>
      <c r="N30" s="89"/>
      <c r="O30" s="101"/>
      <c r="P30" s="89"/>
      <c r="Q30" s="99"/>
      <c r="R30" s="102"/>
      <c r="S30" s="99"/>
      <c r="T30" s="96"/>
      <c r="U30" s="97"/>
    </row>
  </sheetData>
  <mergeCells count="1">
    <mergeCell ref="A2:J2"/>
  </mergeCells>
  <pageMargins left="0.7" right="0.7" top="0.75" bottom="0.75" header="0.3" footer="0.3"/>
  <pageSetup paperSize="9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26"/>
  <sheetViews>
    <sheetView workbookViewId="0">
      <selection activeCell="A2" sqref="A2:E2"/>
    </sheetView>
  </sheetViews>
  <sheetFormatPr defaultRowHeight="12" x14ac:dyDescent="0.2"/>
  <cols>
    <col min="1" max="1" width="27.28515625" style="3" customWidth="1"/>
    <col min="2" max="7" width="15.42578125" style="3" customWidth="1"/>
    <col min="8" max="16384" width="9.140625" style="3"/>
  </cols>
  <sheetData>
    <row r="2" spans="1:13" x14ac:dyDescent="0.2">
      <c r="A2" s="163" t="s">
        <v>110</v>
      </c>
      <c r="B2" s="163"/>
      <c r="C2" s="163"/>
      <c r="D2" s="163"/>
      <c r="E2" s="163"/>
      <c r="F2" s="7"/>
      <c r="G2" s="7"/>
    </row>
    <row r="3" spans="1:13" x14ac:dyDescent="0.2">
      <c r="A3" s="65"/>
      <c r="B3" s="65"/>
      <c r="C3" s="65"/>
      <c r="D3" s="65"/>
      <c r="E3" s="65"/>
      <c r="F3" s="65"/>
      <c r="G3" s="65"/>
      <c r="H3" s="64"/>
      <c r="I3" s="64"/>
      <c r="J3" s="64"/>
      <c r="K3" s="64"/>
      <c r="L3" s="64"/>
      <c r="M3" s="6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5"/>
    </row>
    <row r="20" spans="1:7" x14ac:dyDescent="0.2">
      <c r="A20" s="5"/>
    </row>
    <row r="21" spans="1:7" x14ac:dyDescent="0.2">
      <c r="A21" s="5"/>
    </row>
    <row r="22" spans="1:7" ht="24" x14ac:dyDescent="0.2">
      <c r="A22" s="32"/>
      <c r="B22" s="13" t="s">
        <v>95</v>
      </c>
      <c r="C22" s="13" t="s">
        <v>94</v>
      </c>
      <c r="D22" s="13" t="s">
        <v>93</v>
      </c>
      <c r="E22" s="14" t="s">
        <v>92</v>
      </c>
      <c r="F22" s="14" t="s">
        <v>91</v>
      </c>
      <c r="G22" s="14" t="s">
        <v>90</v>
      </c>
    </row>
    <row r="23" spans="1:7" ht="15" customHeight="1" x14ac:dyDescent="0.2">
      <c r="A23" s="24" t="s">
        <v>52</v>
      </c>
      <c r="B23" s="138">
        <v>46.4</v>
      </c>
      <c r="C23" s="128">
        <v>47.5</v>
      </c>
      <c r="D23" s="128">
        <v>46.8</v>
      </c>
      <c r="E23" s="113">
        <v>47.4</v>
      </c>
      <c r="F23" s="128">
        <v>47.2</v>
      </c>
      <c r="G23" s="114">
        <v>44.1</v>
      </c>
    </row>
    <row r="24" spans="1:7" ht="15" customHeight="1" x14ac:dyDescent="0.2">
      <c r="A24" s="25" t="s">
        <v>53</v>
      </c>
      <c r="B24" s="139">
        <v>26.3</v>
      </c>
      <c r="C24" s="129">
        <v>25.1</v>
      </c>
      <c r="D24" s="129">
        <v>26.9</v>
      </c>
      <c r="E24" s="116">
        <v>25</v>
      </c>
      <c r="F24" s="142">
        <v>23.2</v>
      </c>
      <c r="G24" s="117">
        <v>30.9</v>
      </c>
    </row>
    <row r="25" spans="1:7" ht="15.75" customHeight="1" x14ac:dyDescent="0.2">
      <c r="A25" s="26" t="s">
        <v>54</v>
      </c>
      <c r="B25" s="140">
        <v>27.3</v>
      </c>
      <c r="C25" s="141">
        <v>27.4</v>
      </c>
      <c r="D25" s="141">
        <v>26.3</v>
      </c>
      <c r="E25" s="119">
        <v>27.6</v>
      </c>
      <c r="F25" s="141">
        <v>29.6</v>
      </c>
      <c r="G25" s="120">
        <v>25</v>
      </c>
    </row>
    <row r="26" spans="1:7" x14ac:dyDescent="0.2">
      <c r="G26" s="9"/>
    </row>
  </sheetData>
  <mergeCells count="1">
    <mergeCell ref="A2:E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J44"/>
  <sheetViews>
    <sheetView workbookViewId="0">
      <selection activeCell="N30" sqref="N30"/>
    </sheetView>
  </sheetViews>
  <sheetFormatPr defaultRowHeight="12" x14ac:dyDescent="0.2"/>
  <cols>
    <col min="1" max="1" width="18" style="3" customWidth="1"/>
    <col min="2" max="4" width="15.5703125" style="3" customWidth="1"/>
    <col min="5" max="5" width="15.28515625" style="3" customWidth="1"/>
    <col min="6" max="6" width="16" style="3" customWidth="1"/>
    <col min="7" max="7" width="15.85546875" style="3" customWidth="1"/>
    <col min="8" max="16384" width="9.140625" style="3"/>
  </cols>
  <sheetData>
    <row r="2" spans="1:10" x14ac:dyDescent="0.2">
      <c r="A2" s="164" t="s">
        <v>111</v>
      </c>
      <c r="B2" s="164"/>
      <c r="C2" s="164"/>
      <c r="D2" s="164"/>
      <c r="E2" s="164"/>
      <c r="F2" s="164"/>
      <c r="G2" s="68"/>
      <c r="H2" s="64"/>
      <c r="I2" s="64"/>
      <c r="J2" s="64"/>
    </row>
    <row r="17" spans="1:7" ht="15.75" customHeight="1" x14ac:dyDescent="0.2"/>
    <row r="24" spans="1:7" ht="26.25" customHeight="1" x14ac:dyDescent="0.2">
      <c r="A24" s="107"/>
      <c r="B24" s="14" t="s">
        <v>95</v>
      </c>
      <c r="C24" s="14" t="s">
        <v>94</v>
      </c>
      <c r="D24" s="14" t="s">
        <v>93</v>
      </c>
      <c r="E24" s="14" t="s">
        <v>92</v>
      </c>
      <c r="F24" s="14" t="s">
        <v>91</v>
      </c>
      <c r="G24" s="14" t="s">
        <v>90</v>
      </c>
    </row>
    <row r="25" spans="1:7" x14ac:dyDescent="0.2">
      <c r="A25" s="156" t="s">
        <v>64</v>
      </c>
      <c r="B25" s="122">
        <v>15.5</v>
      </c>
      <c r="C25" s="122">
        <v>15.2</v>
      </c>
      <c r="D25" s="122">
        <v>15.6</v>
      </c>
      <c r="E25" s="122">
        <v>13.7</v>
      </c>
      <c r="F25" s="122">
        <v>12.6</v>
      </c>
      <c r="G25" s="123">
        <v>21.9</v>
      </c>
    </row>
    <row r="26" spans="1:7" x14ac:dyDescent="0.2">
      <c r="A26" s="156" t="s">
        <v>36</v>
      </c>
      <c r="B26" s="122">
        <v>13.5</v>
      </c>
      <c r="C26" s="122">
        <v>13</v>
      </c>
      <c r="D26" s="122">
        <v>13.2</v>
      </c>
      <c r="E26" s="122">
        <v>13</v>
      </c>
      <c r="F26" s="122">
        <v>12.2</v>
      </c>
      <c r="G26" s="124">
        <v>13.5</v>
      </c>
    </row>
    <row r="27" spans="1:7" x14ac:dyDescent="0.2">
      <c r="A27" s="156" t="s">
        <v>55</v>
      </c>
      <c r="B27" s="122">
        <v>10.199999999999999</v>
      </c>
      <c r="C27" s="122">
        <v>11.1</v>
      </c>
      <c r="D27" s="122">
        <v>10.5</v>
      </c>
      <c r="E27" s="122">
        <v>10</v>
      </c>
      <c r="F27" s="122">
        <v>11.8</v>
      </c>
      <c r="G27" s="124">
        <v>9</v>
      </c>
    </row>
    <row r="28" spans="1:7" x14ac:dyDescent="0.2">
      <c r="A28" s="156" t="s">
        <v>37</v>
      </c>
      <c r="B28" s="122">
        <v>7.8</v>
      </c>
      <c r="C28" s="122">
        <v>8.3000000000000007</v>
      </c>
      <c r="D28" s="122">
        <v>8.4</v>
      </c>
      <c r="E28" s="122">
        <v>8.4</v>
      </c>
      <c r="F28" s="122">
        <v>8.5</v>
      </c>
      <c r="G28" s="124">
        <v>6.9</v>
      </c>
    </row>
    <row r="29" spans="1:7" x14ac:dyDescent="0.2">
      <c r="A29" s="156" t="s">
        <v>38</v>
      </c>
      <c r="B29" s="122">
        <v>6.7</v>
      </c>
      <c r="C29" s="122">
        <v>6.2</v>
      </c>
      <c r="D29" s="122">
        <v>6.3</v>
      </c>
      <c r="E29" s="122">
        <v>7.1</v>
      </c>
      <c r="F29" s="122">
        <v>7.4</v>
      </c>
      <c r="G29" s="124">
        <v>6.5</v>
      </c>
    </row>
    <row r="30" spans="1:7" x14ac:dyDescent="0.2">
      <c r="A30" s="156" t="s">
        <v>41</v>
      </c>
      <c r="B30" s="122">
        <v>7.9</v>
      </c>
      <c r="C30" s="122">
        <v>8.3000000000000007</v>
      </c>
      <c r="D30" s="122">
        <v>8.8000000000000007</v>
      </c>
      <c r="E30" s="122">
        <v>8.6999999999999993</v>
      </c>
      <c r="F30" s="122">
        <v>8.3000000000000007</v>
      </c>
      <c r="G30" s="124">
        <v>6.5</v>
      </c>
    </row>
    <row r="31" spans="1:7" x14ac:dyDescent="0.2">
      <c r="A31" s="156" t="s">
        <v>39</v>
      </c>
      <c r="B31" s="122">
        <v>6.3</v>
      </c>
      <c r="C31" s="122">
        <v>6.5</v>
      </c>
      <c r="D31" s="122">
        <v>6.3</v>
      </c>
      <c r="E31" s="122">
        <v>6</v>
      </c>
      <c r="F31" s="122">
        <v>6.6</v>
      </c>
      <c r="G31" s="124">
        <v>5.4</v>
      </c>
    </row>
    <row r="32" spans="1:7" x14ac:dyDescent="0.2">
      <c r="A32" s="156" t="s">
        <v>40</v>
      </c>
      <c r="B32" s="122">
        <v>2.9</v>
      </c>
      <c r="C32" s="122">
        <v>3.4</v>
      </c>
      <c r="D32" s="122">
        <v>3.2</v>
      </c>
      <c r="E32" s="122">
        <v>3.9</v>
      </c>
      <c r="F32" s="122">
        <v>3.9</v>
      </c>
      <c r="G32" s="124">
        <v>3.3</v>
      </c>
    </row>
    <row r="33" spans="1:7" x14ac:dyDescent="0.2">
      <c r="A33" s="156" t="s">
        <v>66</v>
      </c>
      <c r="B33" s="122">
        <v>3</v>
      </c>
      <c r="C33" s="122">
        <v>3</v>
      </c>
      <c r="D33" s="122">
        <v>3</v>
      </c>
      <c r="E33" s="122">
        <v>3.1</v>
      </c>
      <c r="F33" s="122">
        <v>3.2</v>
      </c>
      <c r="G33" s="124">
        <v>2.9</v>
      </c>
    </row>
    <row r="34" spans="1:7" x14ac:dyDescent="0.2">
      <c r="A34" s="156" t="s">
        <v>43</v>
      </c>
      <c r="B34" s="122">
        <v>2.2000000000000002</v>
      </c>
      <c r="C34" s="122">
        <v>2.4</v>
      </c>
      <c r="D34" s="122">
        <v>2.1</v>
      </c>
      <c r="E34" s="122">
        <v>2.4</v>
      </c>
      <c r="F34" s="122">
        <v>2.2000000000000002</v>
      </c>
      <c r="G34" s="124">
        <v>2.5</v>
      </c>
    </row>
    <row r="35" spans="1:7" x14ac:dyDescent="0.2">
      <c r="A35" s="156" t="s">
        <v>68</v>
      </c>
      <c r="B35" s="122">
        <v>2.2999999999999998</v>
      </c>
      <c r="C35" s="122">
        <v>1.5</v>
      </c>
      <c r="D35" s="122">
        <v>1.4</v>
      </c>
      <c r="E35" s="122">
        <v>1.3</v>
      </c>
      <c r="F35" s="122">
        <v>1.4</v>
      </c>
      <c r="G35" s="124">
        <v>1.4</v>
      </c>
    </row>
    <row r="36" spans="1:7" ht="13.5" customHeight="1" x14ac:dyDescent="0.2">
      <c r="A36" s="156" t="s">
        <v>67</v>
      </c>
      <c r="B36" s="122">
        <v>1.4</v>
      </c>
      <c r="C36" s="122">
        <v>1.5</v>
      </c>
      <c r="D36" s="122">
        <v>1.8</v>
      </c>
      <c r="E36" s="122">
        <v>1.7</v>
      </c>
      <c r="F36" s="122">
        <v>1.7</v>
      </c>
      <c r="G36" s="124">
        <v>1.4</v>
      </c>
    </row>
    <row r="37" spans="1:7" ht="12" customHeight="1" x14ac:dyDescent="0.2">
      <c r="A37" s="156" t="s">
        <v>44</v>
      </c>
      <c r="B37" s="122">
        <v>1.3</v>
      </c>
      <c r="C37" s="122">
        <v>1.5</v>
      </c>
      <c r="D37" s="122">
        <v>1.5</v>
      </c>
      <c r="E37" s="122">
        <v>1.6</v>
      </c>
      <c r="F37" s="122">
        <v>1.5</v>
      </c>
      <c r="G37" s="124">
        <v>1.4</v>
      </c>
    </row>
    <row r="38" spans="1:7" x14ac:dyDescent="0.2">
      <c r="A38" s="156" t="s">
        <v>42</v>
      </c>
      <c r="B38" s="122">
        <v>2.7</v>
      </c>
      <c r="C38" s="122">
        <v>1.5</v>
      </c>
      <c r="D38" s="122">
        <v>2</v>
      </c>
      <c r="E38" s="122">
        <v>1.8</v>
      </c>
      <c r="F38" s="122">
        <v>1.9</v>
      </c>
      <c r="G38" s="124">
        <v>1.4</v>
      </c>
    </row>
    <row r="39" spans="1:7" x14ac:dyDescent="0.2">
      <c r="A39" s="156" t="s">
        <v>45</v>
      </c>
      <c r="B39" s="122">
        <v>1.4</v>
      </c>
      <c r="C39" s="122">
        <v>1.1000000000000001</v>
      </c>
      <c r="D39" s="122">
        <v>0.8</v>
      </c>
      <c r="E39" s="122">
        <v>1.1000000000000001</v>
      </c>
      <c r="F39" s="122">
        <v>1</v>
      </c>
      <c r="G39" s="124">
        <v>1.3</v>
      </c>
    </row>
    <row r="40" spans="1:7" x14ac:dyDescent="0.2">
      <c r="A40" s="156" t="s">
        <v>85</v>
      </c>
      <c r="B40" s="122">
        <v>0.7</v>
      </c>
      <c r="C40" s="122">
        <v>0.6</v>
      </c>
      <c r="D40" s="122">
        <v>0.7</v>
      </c>
      <c r="E40" s="122">
        <v>0.7</v>
      </c>
      <c r="F40" s="122">
        <v>0.7</v>
      </c>
      <c r="G40" s="124">
        <v>1.2</v>
      </c>
    </row>
    <row r="41" spans="1:7" x14ac:dyDescent="0.2">
      <c r="A41" s="156" t="s">
        <v>46</v>
      </c>
      <c r="B41" s="122">
        <v>1</v>
      </c>
      <c r="C41" s="122">
        <v>1.1000000000000001</v>
      </c>
      <c r="D41" s="122">
        <v>1</v>
      </c>
      <c r="E41" s="122">
        <v>1.1000000000000001</v>
      </c>
      <c r="F41" s="122">
        <v>1</v>
      </c>
      <c r="G41" s="124">
        <v>1</v>
      </c>
    </row>
    <row r="42" spans="1:7" x14ac:dyDescent="0.2">
      <c r="A42" s="156" t="s">
        <v>56</v>
      </c>
      <c r="B42" s="122">
        <v>1.4</v>
      </c>
      <c r="C42" s="122">
        <v>1.8</v>
      </c>
      <c r="D42" s="122">
        <v>1.5</v>
      </c>
      <c r="E42" s="122">
        <v>1.2</v>
      </c>
      <c r="F42" s="122">
        <v>1.4</v>
      </c>
      <c r="G42" s="124">
        <v>1</v>
      </c>
    </row>
    <row r="43" spans="1:7" x14ac:dyDescent="0.2">
      <c r="A43" s="157" t="s">
        <v>47</v>
      </c>
      <c r="B43" s="84">
        <v>1.2</v>
      </c>
      <c r="C43" s="84">
        <v>1</v>
      </c>
      <c r="D43" s="84">
        <v>1.1000000000000001</v>
      </c>
      <c r="E43" s="84">
        <v>1.2</v>
      </c>
      <c r="F43" s="84">
        <v>0.9</v>
      </c>
      <c r="G43" s="124">
        <v>0.8</v>
      </c>
    </row>
    <row r="44" spans="1:7" x14ac:dyDescent="0.2">
      <c r="A44" s="158" t="s">
        <v>69</v>
      </c>
      <c r="B44" s="125">
        <v>0.5</v>
      </c>
      <c r="C44" s="125">
        <v>0.5</v>
      </c>
      <c r="D44" s="125">
        <v>0.5</v>
      </c>
      <c r="E44" s="125">
        <v>0.6</v>
      </c>
      <c r="F44" s="125">
        <v>0.6</v>
      </c>
      <c r="G44" s="126">
        <v>0.7</v>
      </c>
    </row>
  </sheetData>
  <mergeCells count="1">
    <mergeCell ref="A2:F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48"/>
  <sheetViews>
    <sheetView workbookViewId="0">
      <selection activeCell="A2" sqref="A2:G2"/>
    </sheetView>
  </sheetViews>
  <sheetFormatPr defaultRowHeight="12" x14ac:dyDescent="0.2"/>
  <cols>
    <col min="1" max="1" width="47.140625" style="3" customWidth="1"/>
    <col min="2" max="2" width="13.7109375" style="3" customWidth="1"/>
    <col min="3" max="3" width="11.140625" style="3" customWidth="1"/>
    <col min="4" max="4" width="10.28515625" style="3" customWidth="1"/>
    <col min="5" max="5" width="10.140625" style="3" customWidth="1"/>
    <col min="6" max="12" width="9.140625" style="3"/>
    <col min="13" max="13" width="31.140625" style="3" customWidth="1"/>
    <col min="14" max="16384" width="9.140625" style="3"/>
  </cols>
  <sheetData>
    <row r="2" spans="1:13" x14ac:dyDescent="0.2">
      <c r="A2" s="178" t="s">
        <v>104</v>
      </c>
      <c r="B2" s="178"/>
      <c r="C2" s="178"/>
      <c r="D2" s="178"/>
      <c r="E2" s="178"/>
      <c r="F2" s="178"/>
      <c r="G2" s="178"/>
    </row>
    <row r="3" spans="1:13" x14ac:dyDescent="0.2">
      <c r="A3" s="65"/>
      <c r="B3" s="65"/>
      <c r="C3" s="65"/>
      <c r="D3" s="65"/>
      <c r="E3" s="65"/>
      <c r="F3" s="65"/>
      <c r="G3" s="64"/>
      <c r="H3" s="64"/>
      <c r="I3" s="64"/>
      <c r="J3" s="64"/>
      <c r="K3" s="64"/>
      <c r="L3" s="64"/>
      <c r="M3" s="64"/>
    </row>
    <row r="4" spans="1:13" x14ac:dyDescent="0.2">
      <c r="A4" s="4"/>
      <c r="B4" s="4"/>
      <c r="C4" s="4"/>
      <c r="D4" s="4"/>
      <c r="E4" s="4"/>
      <c r="F4" s="4"/>
    </row>
    <row r="5" spans="1:13" x14ac:dyDescent="0.2">
      <c r="A5" s="4"/>
      <c r="B5" s="4"/>
      <c r="C5" s="4"/>
      <c r="D5" s="4"/>
      <c r="E5" s="4"/>
      <c r="F5" s="4"/>
    </row>
    <row r="6" spans="1:13" x14ac:dyDescent="0.2">
      <c r="A6" s="4"/>
      <c r="B6" s="4"/>
      <c r="C6" s="4"/>
      <c r="D6" s="4"/>
      <c r="E6" s="4"/>
      <c r="F6" s="4"/>
    </row>
    <row r="7" spans="1:13" x14ac:dyDescent="0.2">
      <c r="A7" s="4"/>
      <c r="B7" s="4"/>
      <c r="C7" s="4"/>
      <c r="D7" s="4"/>
      <c r="E7" s="4"/>
      <c r="F7" s="4"/>
    </row>
    <row r="8" spans="1:13" x14ac:dyDescent="0.2">
      <c r="A8" s="4"/>
      <c r="B8" s="4"/>
      <c r="C8" s="4"/>
      <c r="D8" s="4"/>
      <c r="E8" s="4"/>
      <c r="F8" s="4"/>
    </row>
    <row r="9" spans="1:13" x14ac:dyDescent="0.2">
      <c r="A9" s="4"/>
      <c r="B9" s="4"/>
      <c r="C9" s="4"/>
      <c r="D9" s="4"/>
      <c r="E9" s="4"/>
      <c r="F9" s="4"/>
    </row>
    <row r="10" spans="1:13" x14ac:dyDescent="0.2">
      <c r="A10" s="4"/>
      <c r="B10" s="4"/>
      <c r="C10" s="4"/>
      <c r="D10" s="4"/>
      <c r="E10" s="4"/>
      <c r="F10" s="4"/>
    </row>
    <row r="11" spans="1:13" x14ac:dyDescent="0.2">
      <c r="A11" s="4"/>
      <c r="B11" s="4"/>
      <c r="C11" s="4"/>
      <c r="D11" s="4"/>
      <c r="E11" s="4"/>
      <c r="F11" s="4"/>
    </row>
    <row r="12" spans="1:13" x14ac:dyDescent="0.2">
      <c r="A12" s="4"/>
      <c r="B12" s="4"/>
      <c r="C12" s="4"/>
      <c r="D12" s="4"/>
      <c r="E12" s="4"/>
      <c r="F12" s="4"/>
    </row>
    <row r="13" spans="1:13" x14ac:dyDescent="0.2">
      <c r="A13" s="4"/>
      <c r="B13" s="4"/>
      <c r="C13" s="4"/>
      <c r="D13" s="4"/>
      <c r="E13" s="4"/>
      <c r="F13" s="4"/>
    </row>
    <row r="14" spans="1:13" x14ac:dyDescent="0.2">
      <c r="A14" s="4"/>
      <c r="B14" s="4"/>
      <c r="C14" s="4"/>
      <c r="D14" s="4"/>
      <c r="E14" s="4"/>
      <c r="F14" s="4"/>
    </row>
    <row r="15" spans="1:13" x14ac:dyDescent="0.2">
      <c r="A15" s="4"/>
      <c r="B15" s="4"/>
      <c r="C15" s="4"/>
      <c r="D15" s="4"/>
      <c r="E15" s="4"/>
      <c r="F15" s="4"/>
    </row>
    <row r="16" spans="1:13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5"/>
    </row>
    <row r="21" spans="1:6" x14ac:dyDescent="0.2">
      <c r="A21" s="5"/>
    </row>
    <row r="22" spans="1:6" ht="16.5" customHeight="1" x14ac:dyDescent="0.2">
      <c r="A22" s="5"/>
    </row>
    <row r="23" spans="1:6" ht="16.5" customHeight="1" x14ac:dyDescent="0.2">
      <c r="A23" s="5"/>
    </row>
    <row r="24" spans="1:6" x14ac:dyDescent="0.2">
      <c r="A24" s="58" t="s">
        <v>91</v>
      </c>
      <c r="B24" s="41" t="s">
        <v>48</v>
      </c>
    </row>
    <row r="25" spans="1:6" ht="13.5" customHeight="1" x14ac:dyDescent="0.2">
      <c r="A25" s="149" t="s">
        <v>87</v>
      </c>
      <c r="B25" s="159">
        <v>5</v>
      </c>
    </row>
    <row r="26" spans="1:6" x14ac:dyDescent="0.2">
      <c r="A26" s="149" t="s">
        <v>100</v>
      </c>
      <c r="B26" s="159">
        <v>7.4</v>
      </c>
    </row>
    <row r="27" spans="1:6" x14ac:dyDescent="0.2">
      <c r="A27" s="149" t="s">
        <v>78</v>
      </c>
      <c r="B27" s="159">
        <v>8.3000000000000007</v>
      </c>
    </row>
    <row r="28" spans="1:6" x14ac:dyDescent="0.2">
      <c r="A28" s="149" t="s">
        <v>89</v>
      </c>
      <c r="B28" s="159">
        <v>6.4</v>
      </c>
    </row>
    <row r="29" spans="1:6" x14ac:dyDescent="0.2">
      <c r="A29" s="149" t="s">
        <v>101</v>
      </c>
      <c r="B29" s="159">
        <v>4.5</v>
      </c>
    </row>
    <row r="30" spans="1:6" x14ac:dyDescent="0.2">
      <c r="A30" s="149" t="s">
        <v>77</v>
      </c>
      <c r="B30" s="159">
        <v>4.5</v>
      </c>
    </row>
    <row r="31" spans="1:6" x14ac:dyDescent="0.2">
      <c r="A31" s="149" t="s">
        <v>88</v>
      </c>
      <c r="B31" s="159">
        <v>2.7</v>
      </c>
    </row>
    <row r="32" spans="1:6" x14ac:dyDescent="0.2">
      <c r="A32" s="149" t="s">
        <v>74</v>
      </c>
      <c r="B32" s="159">
        <v>3.3</v>
      </c>
    </row>
    <row r="33" spans="1:3" x14ac:dyDescent="0.2">
      <c r="A33" s="149" t="s">
        <v>102</v>
      </c>
      <c r="B33" s="159">
        <v>3.5</v>
      </c>
    </row>
    <row r="34" spans="1:3" x14ac:dyDescent="0.2">
      <c r="A34" s="149" t="s">
        <v>103</v>
      </c>
      <c r="B34" s="159">
        <v>1.5</v>
      </c>
    </row>
    <row r="35" spans="1:3" x14ac:dyDescent="0.2">
      <c r="A35" s="151" t="s">
        <v>81</v>
      </c>
      <c r="B35" s="130">
        <v>52.9</v>
      </c>
    </row>
    <row r="36" spans="1:3" x14ac:dyDescent="0.2">
      <c r="A36" s="148"/>
      <c r="B36" s="84"/>
      <c r="C36" s="6"/>
    </row>
    <row r="37" spans="1:3" ht="11.25" customHeight="1" x14ac:dyDescent="0.2">
      <c r="A37" s="58" t="s">
        <v>90</v>
      </c>
      <c r="B37" s="109" t="s">
        <v>48</v>
      </c>
    </row>
    <row r="38" spans="1:3" x14ac:dyDescent="0.2">
      <c r="A38" s="149" t="s">
        <v>87</v>
      </c>
      <c r="B38" s="160">
        <v>15.6</v>
      </c>
    </row>
    <row r="39" spans="1:3" x14ac:dyDescent="0.2">
      <c r="A39" s="149" t="s">
        <v>100</v>
      </c>
      <c r="B39" s="160">
        <v>10.6</v>
      </c>
    </row>
    <row r="40" spans="1:3" x14ac:dyDescent="0.2">
      <c r="A40" s="149" t="s">
        <v>78</v>
      </c>
      <c r="B40" s="160">
        <v>6.2</v>
      </c>
    </row>
    <row r="41" spans="1:3" x14ac:dyDescent="0.2">
      <c r="A41" s="149" t="s">
        <v>89</v>
      </c>
      <c r="B41" s="160">
        <v>5.3</v>
      </c>
    </row>
    <row r="42" spans="1:3" x14ac:dyDescent="0.2">
      <c r="A42" s="149" t="s">
        <v>101</v>
      </c>
      <c r="B42" s="160">
        <v>3.9</v>
      </c>
    </row>
    <row r="43" spans="1:3" x14ac:dyDescent="0.2">
      <c r="A43" s="149" t="s">
        <v>77</v>
      </c>
      <c r="B43" s="160">
        <v>3.8</v>
      </c>
    </row>
    <row r="44" spans="1:3" x14ac:dyDescent="0.2">
      <c r="A44" s="149" t="s">
        <v>88</v>
      </c>
      <c r="B44" s="160">
        <v>3.2</v>
      </c>
    </row>
    <row r="45" spans="1:3" x14ac:dyDescent="0.2">
      <c r="A45" s="149" t="s">
        <v>74</v>
      </c>
      <c r="B45" s="160">
        <v>2.7</v>
      </c>
    </row>
    <row r="46" spans="1:3" x14ac:dyDescent="0.2">
      <c r="A46" s="149" t="s">
        <v>102</v>
      </c>
      <c r="B46" s="160">
        <v>2.6</v>
      </c>
    </row>
    <row r="47" spans="1:3" x14ac:dyDescent="0.2">
      <c r="A47" s="149" t="s">
        <v>103</v>
      </c>
      <c r="B47" s="160">
        <v>2.4</v>
      </c>
    </row>
    <row r="48" spans="1:3" x14ac:dyDescent="0.2">
      <c r="A48" s="151" t="s">
        <v>81</v>
      </c>
      <c r="B48" s="161">
        <v>43.7</v>
      </c>
    </row>
  </sheetData>
  <mergeCells count="1">
    <mergeCell ref="A2:G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28"/>
  <sheetViews>
    <sheetView workbookViewId="0">
      <selection activeCell="U31" sqref="U31"/>
    </sheetView>
  </sheetViews>
  <sheetFormatPr defaultRowHeight="12" x14ac:dyDescent="0.2"/>
  <cols>
    <col min="1" max="9" width="9.140625" style="3"/>
    <col min="10" max="10" width="11.42578125" style="3" customWidth="1"/>
    <col min="11" max="11" width="11.5703125" style="3" customWidth="1"/>
    <col min="12" max="12" width="11.28515625" style="3" customWidth="1"/>
    <col min="13" max="13" width="11.7109375" style="3" customWidth="1"/>
    <col min="14" max="16384" width="9.140625" style="3"/>
  </cols>
  <sheetData>
    <row r="2" spans="1:13" x14ac:dyDescent="0.2">
      <c r="A2" s="164" t="s">
        <v>86</v>
      </c>
      <c r="B2" s="164"/>
      <c r="C2" s="164"/>
      <c r="D2" s="164"/>
      <c r="E2" s="164"/>
      <c r="F2" s="179"/>
      <c r="G2" s="179"/>
      <c r="H2" s="179"/>
      <c r="I2" s="179"/>
      <c r="J2" s="179"/>
      <c r="K2" s="64"/>
      <c r="L2" s="64"/>
      <c r="M2" s="64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x14ac:dyDescent="0.2">
      <c r="A22" s="39" t="s">
        <v>0</v>
      </c>
      <c r="B22" s="56" t="s">
        <v>1</v>
      </c>
      <c r="C22" s="56" t="s">
        <v>2</v>
      </c>
      <c r="D22" s="56" t="s">
        <v>3</v>
      </c>
      <c r="E22" s="56" t="s">
        <v>4</v>
      </c>
      <c r="F22" s="56" t="s">
        <v>5</v>
      </c>
      <c r="G22" s="56" t="s">
        <v>6</v>
      </c>
      <c r="H22" s="56" t="s">
        <v>7</v>
      </c>
      <c r="I22" s="56" t="s">
        <v>8</v>
      </c>
      <c r="J22" s="56" t="s">
        <v>9</v>
      </c>
      <c r="K22" s="56" t="s">
        <v>10</v>
      </c>
      <c r="L22" s="56" t="s">
        <v>11</v>
      </c>
      <c r="M22" s="107" t="s">
        <v>12</v>
      </c>
    </row>
    <row r="23" spans="1:13" x14ac:dyDescent="0.2">
      <c r="A23" s="43">
        <v>2017</v>
      </c>
      <c r="B23" s="51">
        <v>-127.3</v>
      </c>
      <c r="C23" s="51">
        <v>-156.1</v>
      </c>
      <c r="D23" s="51">
        <v>-219.1</v>
      </c>
      <c r="E23" s="51">
        <v>-207.3</v>
      </c>
      <c r="F23" s="51">
        <v>-225.7</v>
      </c>
      <c r="G23" s="51">
        <v>-217.7</v>
      </c>
      <c r="H23" s="51">
        <v>-205.3</v>
      </c>
      <c r="I23" s="51">
        <v>-221.8</v>
      </c>
      <c r="J23" s="51">
        <v>-206.9</v>
      </c>
      <c r="K23" s="51">
        <v>-197.7</v>
      </c>
      <c r="L23" s="51">
        <v>-183.2</v>
      </c>
      <c r="M23" s="52">
        <v>-238.3</v>
      </c>
    </row>
    <row r="24" spans="1:13" x14ac:dyDescent="0.2">
      <c r="A24" s="43">
        <v>2018</v>
      </c>
      <c r="B24" s="51">
        <v>-154</v>
      </c>
      <c r="C24" s="51">
        <v>-212.1</v>
      </c>
      <c r="D24" s="51">
        <v>-282</v>
      </c>
      <c r="E24" s="51">
        <v>-244.9</v>
      </c>
      <c r="F24" s="51">
        <v>-282.60000000000002</v>
      </c>
      <c r="G24" s="51">
        <v>-244.6</v>
      </c>
      <c r="H24" s="51">
        <v>-269.2</v>
      </c>
      <c r="I24" s="51">
        <v>-262.10000000000002</v>
      </c>
      <c r="J24" s="51">
        <v>-266.7</v>
      </c>
      <c r="K24" s="51">
        <v>-281.60000000000002</v>
      </c>
      <c r="L24" s="51">
        <v>-253.70000000000005</v>
      </c>
      <c r="M24" s="52">
        <v>-300.49999999999994</v>
      </c>
    </row>
    <row r="25" spans="1:13" x14ac:dyDescent="0.2">
      <c r="A25" s="43">
        <v>2019</v>
      </c>
      <c r="B25" s="51">
        <v>-138.30000000000001</v>
      </c>
      <c r="C25" s="51">
        <v>-217.9</v>
      </c>
      <c r="D25" s="51">
        <v>-276.60000000000002</v>
      </c>
      <c r="E25" s="51">
        <v>-300</v>
      </c>
      <c r="F25" s="51">
        <v>-271.10000000000002</v>
      </c>
      <c r="G25" s="51">
        <v>-243.2</v>
      </c>
      <c r="H25" s="51">
        <v>-278.89999999999998</v>
      </c>
      <c r="I25" s="51">
        <v>-258.5</v>
      </c>
      <c r="J25" s="51">
        <v>-262.89999999999998</v>
      </c>
      <c r="K25" s="51">
        <v>-257</v>
      </c>
      <c r="L25" s="51">
        <v>-237.5</v>
      </c>
      <c r="M25" s="52">
        <v>-321.39999999999998</v>
      </c>
    </row>
    <row r="26" spans="1:13" x14ac:dyDescent="0.2">
      <c r="A26" s="43">
        <v>2020</v>
      </c>
      <c r="B26" s="51">
        <v>-160.30000000000001</v>
      </c>
      <c r="C26" s="51">
        <v>-239.5</v>
      </c>
      <c r="D26" s="51">
        <v>-290.3</v>
      </c>
      <c r="E26" s="51">
        <v>-135.80000000000001</v>
      </c>
      <c r="F26" s="51">
        <v>-173.7</v>
      </c>
      <c r="G26" s="51">
        <v>-223.9</v>
      </c>
      <c r="H26" s="51">
        <v>-305.5</v>
      </c>
      <c r="I26" s="51">
        <v>-269.7</v>
      </c>
      <c r="J26" s="51">
        <v>-296</v>
      </c>
      <c r="K26" s="51">
        <v>-244.2</v>
      </c>
      <c r="L26" s="51">
        <v>-260.89999999999998</v>
      </c>
      <c r="M26" s="52">
        <v>-349</v>
      </c>
    </row>
    <row r="27" spans="1:13" x14ac:dyDescent="0.2">
      <c r="A27" s="43">
        <v>2021</v>
      </c>
      <c r="B27" s="51">
        <v>-201</v>
      </c>
      <c r="C27" s="51">
        <v>-294.39999999999998</v>
      </c>
      <c r="D27" s="51">
        <v>-370.8</v>
      </c>
      <c r="E27" s="51">
        <v>-344</v>
      </c>
      <c r="F27" s="51">
        <v>-361.7</v>
      </c>
      <c r="G27" s="51">
        <v>-362.9</v>
      </c>
      <c r="H27" s="51">
        <v>-321.3</v>
      </c>
      <c r="I27" s="51">
        <v>-338.7</v>
      </c>
      <c r="J27" s="51">
        <v>-376.3</v>
      </c>
      <c r="K27" s="51">
        <v>-294.7</v>
      </c>
      <c r="L27" s="51">
        <v>-337.6</v>
      </c>
      <c r="M27" s="52">
        <v>-429</v>
      </c>
    </row>
    <row r="28" spans="1:13" x14ac:dyDescent="0.2">
      <c r="A28" s="44">
        <v>2022</v>
      </c>
      <c r="B28" s="53">
        <v>-290.89999999999998</v>
      </c>
      <c r="C28" s="53">
        <v>-332.5</v>
      </c>
      <c r="D28" s="53">
        <v>-351.5</v>
      </c>
      <c r="E28" s="53"/>
      <c r="F28" s="53"/>
      <c r="G28" s="53"/>
      <c r="H28" s="53"/>
      <c r="I28" s="53"/>
      <c r="J28" s="53"/>
      <c r="K28" s="53"/>
      <c r="L28" s="53"/>
      <c r="M28" s="54"/>
    </row>
  </sheetData>
  <mergeCells count="1">
    <mergeCell ref="A2:J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30"/>
  <sheetViews>
    <sheetView workbookViewId="0">
      <selection activeCell="G30" sqref="G30"/>
    </sheetView>
  </sheetViews>
  <sheetFormatPr defaultRowHeight="12" x14ac:dyDescent="0.2"/>
  <cols>
    <col min="1" max="1" width="28.42578125" style="3" customWidth="1"/>
    <col min="2" max="2" width="17.7109375" style="3" customWidth="1"/>
    <col min="3" max="3" width="18" style="3" customWidth="1"/>
    <col min="4" max="4" width="22.140625" style="3" customWidth="1"/>
    <col min="5" max="16384" width="9.140625" style="3"/>
  </cols>
  <sheetData>
    <row r="2" spans="1:13" x14ac:dyDescent="0.2">
      <c r="A2" s="171" t="s">
        <v>96</v>
      </c>
      <c r="B2" s="171"/>
      <c r="C2" s="171"/>
      <c r="D2" s="171"/>
      <c r="E2" s="171"/>
      <c r="F2" s="63"/>
      <c r="G2" s="64"/>
      <c r="H2" s="64"/>
      <c r="I2" s="64"/>
      <c r="J2" s="64"/>
      <c r="K2" s="64"/>
      <c r="L2" s="64"/>
      <c r="M2" s="64"/>
    </row>
    <row r="3" spans="1:13" ht="19.5" customHeight="1" x14ac:dyDescent="0.2">
      <c r="A3" s="4"/>
      <c r="B3" s="4"/>
      <c r="C3" s="4"/>
      <c r="D3" s="4"/>
      <c r="E3" s="4"/>
      <c r="F3" s="4"/>
    </row>
    <row r="4" spans="1:13" x14ac:dyDescent="0.2">
      <c r="A4" s="4"/>
      <c r="B4" s="4"/>
      <c r="C4" s="4"/>
      <c r="D4" s="4"/>
      <c r="E4" s="4"/>
      <c r="F4" s="4"/>
    </row>
    <row r="5" spans="1:13" x14ac:dyDescent="0.2">
      <c r="A5" s="4"/>
      <c r="B5" s="4"/>
      <c r="C5" s="4"/>
      <c r="D5" s="4"/>
      <c r="E5" s="4"/>
      <c r="F5" s="4"/>
    </row>
    <row r="6" spans="1:13" x14ac:dyDescent="0.2">
      <c r="A6" s="4"/>
      <c r="B6" s="4"/>
      <c r="C6" s="4"/>
      <c r="D6" s="4"/>
      <c r="E6" s="4"/>
      <c r="F6" s="4"/>
    </row>
    <row r="7" spans="1:13" x14ac:dyDescent="0.2">
      <c r="A7" s="4"/>
      <c r="B7" s="4"/>
      <c r="C7" s="4"/>
      <c r="D7" s="4"/>
      <c r="E7" s="4"/>
      <c r="F7" s="4"/>
    </row>
    <row r="8" spans="1:13" x14ac:dyDescent="0.2">
      <c r="A8" s="4"/>
      <c r="B8" s="4"/>
      <c r="C8" s="4"/>
      <c r="D8" s="4"/>
      <c r="E8" s="4"/>
      <c r="F8" s="4"/>
    </row>
    <row r="9" spans="1:13" x14ac:dyDescent="0.2">
      <c r="A9" s="4"/>
      <c r="B9" s="4"/>
      <c r="C9" s="4"/>
      <c r="D9" s="4"/>
      <c r="E9" s="4"/>
      <c r="F9" s="4"/>
    </row>
    <row r="10" spans="1:13" x14ac:dyDescent="0.2">
      <c r="A10" s="4"/>
      <c r="B10" s="4"/>
      <c r="C10" s="4"/>
      <c r="D10" s="4"/>
      <c r="E10" s="4"/>
      <c r="F10" s="4"/>
    </row>
    <row r="11" spans="1:13" x14ac:dyDescent="0.2">
      <c r="A11" s="4"/>
      <c r="B11" s="4"/>
      <c r="C11" s="4"/>
      <c r="D11" s="4"/>
      <c r="E11" s="4"/>
      <c r="F11" s="4"/>
    </row>
    <row r="12" spans="1:13" x14ac:dyDescent="0.2">
      <c r="A12" s="4"/>
      <c r="B12" s="4"/>
      <c r="C12" s="4"/>
      <c r="D12" s="4"/>
      <c r="E12" s="4"/>
      <c r="F12" s="4"/>
    </row>
    <row r="13" spans="1:13" x14ac:dyDescent="0.2">
      <c r="A13" s="4"/>
      <c r="B13" s="4"/>
      <c r="C13" s="4"/>
      <c r="D13" s="4"/>
      <c r="E13" s="4"/>
      <c r="F13" s="4"/>
    </row>
    <row r="14" spans="1:13" x14ac:dyDescent="0.2">
      <c r="A14" s="4"/>
      <c r="B14" s="4"/>
      <c r="C14" s="4"/>
      <c r="D14" s="4"/>
      <c r="E14" s="4"/>
      <c r="F14" s="4"/>
    </row>
    <row r="15" spans="1:13" x14ac:dyDescent="0.2">
      <c r="A15" s="4"/>
      <c r="B15" s="4"/>
      <c r="C15" s="4"/>
      <c r="D15" s="4"/>
      <c r="E15" s="4"/>
      <c r="F15" s="4"/>
    </row>
    <row r="16" spans="1:13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4"/>
      <c r="B21" s="4"/>
      <c r="C21" s="4"/>
      <c r="D21" s="4"/>
      <c r="E21" s="4"/>
      <c r="F21" s="4"/>
    </row>
    <row r="22" spans="1:6" x14ac:dyDescent="0.2">
      <c r="A22" s="4"/>
      <c r="B22" s="4"/>
      <c r="C22" s="4"/>
      <c r="D22" s="4"/>
      <c r="E22" s="4"/>
      <c r="F22" s="4"/>
    </row>
    <row r="24" spans="1:6" x14ac:dyDescent="0.2">
      <c r="A24" s="59" t="s">
        <v>57</v>
      </c>
      <c r="B24" s="33" t="s">
        <v>58</v>
      </c>
      <c r="C24" s="33" t="s">
        <v>59</v>
      </c>
      <c r="D24" s="34" t="s">
        <v>60</v>
      </c>
      <c r="E24" s="6"/>
    </row>
    <row r="25" spans="1:6" ht="15.75" customHeight="1" x14ac:dyDescent="0.2">
      <c r="A25" s="18" t="s">
        <v>95</v>
      </c>
      <c r="B25" s="143">
        <v>528.20000000000005</v>
      </c>
      <c r="C25" s="143">
        <v>1030.7</v>
      </c>
      <c r="D25" s="108">
        <v>-502.5</v>
      </c>
      <c r="E25" s="6"/>
    </row>
    <row r="26" spans="1:6" ht="15" customHeight="1" x14ac:dyDescent="0.2">
      <c r="A26" s="19" t="s">
        <v>94</v>
      </c>
      <c r="B26" s="143">
        <v>677.9</v>
      </c>
      <c r="C26" s="143">
        <v>1326</v>
      </c>
      <c r="D26" s="108">
        <v>-648.1</v>
      </c>
      <c r="E26" s="6"/>
    </row>
    <row r="27" spans="1:6" ht="14.25" customHeight="1" x14ac:dyDescent="0.2">
      <c r="A27" s="19" t="s">
        <v>93</v>
      </c>
      <c r="B27" s="143">
        <v>732.9</v>
      </c>
      <c r="C27" s="143">
        <v>1365.6</v>
      </c>
      <c r="D27" s="144">
        <v>-632.69999999999993</v>
      </c>
      <c r="E27" s="6"/>
    </row>
    <row r="28" spans="1:6" ht="14.25" customHeight="1" x14ac:dyDescent="0.2">
      <c r="A28" s="19" t="s">
        <v>92</v>
      </c>
      <c r="B28" s="143">
        <v>675</v>
      </c>
      <c r="C28" s="143">
        <v>1365.1</v>
      </c>
      <c r="D28" s="144">
        <v>-690.09999999999991</v>
      </c>
      <c r="E28" s="6"/>
    </row>
    <row r="29" spans="1:6" ht="13.5" customHeight="1" x14ac:dyDescent="0.2">
      <c r="A29" s="19" t="s">
        <v>91</v>
      </c>
      <c r="B29" s="143">
        <v>684.8</v>
      </c>
      <c r="C29" s="143">
        <v>1550.9</v>
      </c>
      <c r="D29" s="144">
        <v>-866.10000000000014</v>
      </c>
      <c r="E29" s="6"/>
    </row>
    <row r="30" spans="1:6" ht="13.5" customHeight="1" x14ac:dyDescent="0.2">
      <c r="A30" s="19" t="s">
        <v>90</v>
      </c>
      <c r="B30" s="143">
        <v>1062.8</v>
      </c>
      <c r="C30" s="143">
        <v>2037.6</v>
      </c>
      <c r="D30" s="144">
        <v>-974.8</v>
      </c>
      <c r="E30" s="6"/>
    </row>
  </sheetData>
  <mergeCells count="1">
    <mergeCell ref="A2:E2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N29"/>
  <sheetViews>
    <sheetView workbookViewId="0">
      <selection activeCell="W7" sqref="W7"/>
    </sheetView>
  </sheetViews>
  <sheetFormatPr defaultRowHeight="12" x14ac:dyDescent="0.2"/>
  <cols>
    <col min="1" max="1" width="17.85546875" style="3" customWidth="1"/>
    <col min="2" max="2" width="7" style="3" customWidth="1"/>
    <col min="3" max="3" width="6.85546875" style="3" bestFit="1" customWidth="1"/>
    <col min="4" max="4" width="7.7109375" style="3" bestFit="1" customWidth="1"/>
    <col min="5" max="5" width="7.5703125" style="3" bestFit="1" customWidth="1"/>
    <col min="6" max="6" width="6.7109375" style="3" bestFit="1" customWidth="1"/>
    <col min="7" max="7" width="7.5703125" style="3" bestFit="1" customWidth="1"/>
    <col min="8" max="8" width="7.85546875" style="3" bestFit="1" customWidth="1"/>
    <col min="9" max="9" width="5.85546875" style="3" customWidth="1"/>
    <col min="10" max="10" width="7.5703125" style="3" bestFit="1" customWidth="1"/>
    <col min="11" max="11" width="6.7109375" style="3" bestFit="1" customWidth="1"/>
    <col min="12" max="12" width="7.7109375" style="3" customWidth="1"/>
    <col min="13" max="13" width="9.85546875" style="3" customWidth="1"/>
    <col min="14" max="14" width="6.5703125" style="3" customWidth="1"/>
    <col min="15" max="15" width="7" style="3" customWidth="1"/>
    <col min="16" max="17" width="6.28515625" style="3" customWidth="1"/>
    <col min="18" max="19" width="6.140625" style="3" customWidth="1"/>
    <col min="20" max="20" width="6.42578125" style="3" customWidth="1"/>
    <col min="21" max="21" width="5.42578125" style="3" customWidth="1"/>
    <col min="22" max="22" width="6.28515625" style="3" customWidth="1"/>
    <col min="23" max="23" width="6" style="3" customWidth="1"/>
    <col min="24" max="25" width="6.7109375" style="3" customWidth="1"/>
    <col min="26" max="28" width="6" style="3" customWidth="1"/>
    <col min="29" max="29" width="5.85546875" style="3" customWidth="1"/>
    <col min="30" max="30" width="6.42578125" style="3" customWidth="1"/>
    <col min="31" max="31" width="5.85546875" style="3" customWidth="1"/>
    <col min="32" max="32" width="6.42578125" style="3" customWidth="1"/>
    <col min="33" max="33" width="6" style="3" customWidth="1"/>
    <col min="34" max="34" width="5.85546875" style="3" customWidth="1"/>
    <col min="35" max="35" width="6.28515625" style="3" customWidth="1"/>
    <col min="36" max="36" width="6.140625" style="3" customWidth="1"/>
    <col min="37" max="37" width="7.42578125" style="3" customWidth="1"/>
    <col min="38" max="38" width="6.85546875" style="3" customWidth="1"/>
    <col min="39" max="39" width="7.140625" style="3" customWidth="1"/>
    <col min="40" max="40" width="7.28515625" style="3" customWidth="1"/>
    <col min="41" max="16384" width="9.140625" style="3"/>
  </cols>
  <sheetData>
    <row r="2" spans="1:16" ht="15.75" customHeight="1" x14ac:dyDescent="0.2">
      <c r="A2" s="164" t="s">
        <v>71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</row>
    <row r="3" spans="1:16" ht="14.2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6" ht="14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6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6" ht="16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6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6" ht="14.2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6" ht="13.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6" ht="17.2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6" ht="17.2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6" ht="16.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6" ht="1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6" ht="1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6" ht="15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6" ht="22.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40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40" x14ac:dyDescent="0.2">
      <c r="A18" s="5"/>
    </row>
    <row r="19" spans="1:40" x14ac:dyDescent="0.2">
      <c r="A19" s="5"/>
      <c r="AG19" s="6"/>
    </row>
    <row r="20" spans="1:40" x14ac:dyDescent="0.2">
      <c r="A20" s="5"/>
      <c r="AG20" s="6"/>
    </row>
    <row r="21" spans="1:40" ht="19.5" customHeight="1" x14ac:dyDescent="0.2">
      <c r="A21" s="5"/>
      <c r="AG21" s="6"/>
    </row>
    <row r="22" spans="1:40" ht="15" customHeight="1" x14ac:dyDescent="0.2">
      <c r="A22" s="168"/>
      <c r="B22" s="165">
        <v>2019</v>
      </c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7"/>
      <c r="N22" s="170">
        <v>2020</v>
      </c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65">
        <v>2021</v>
      </c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7"/>
      <c r="AL22" s="165">
        <v>2022</v>
      </c>
      <c r="AM22" s="166"/>
      <c r="AN22" s="167"/>
    </row>
    <row r="23" spans="1:40" x14ac:dyDescent="0.2">
      <c r="A23" s="169"/>
      <c r="B23" s="31" t="s">
        <v>13</v>
      </c>
      <c r="C23" s="31" t="s">
        <v>14</v>
      </c>
      <c r="D23" s="31" t="s">
        <v>15</v>
      </c>
      <c r="E23" s="31" t="s">
        <v>16</v>
      </c>
      <c r="F23" s="31" t="s">
        <v>17</v>
      </c>
      <c r="G23" s="31" t="s">
        <v>18</v>
      </c>
      <c r="H23" s="31" t="s">
        <v>19</v>
      </c>
      <c r="I23" s="31" t="s">
        <v>20</v>
      </c>
      <c r="J23" s="31" t="s">
        <v>21</v>
      </c>
      <c r="K23" s="31" t="s">
        <v>22</v>
      </c>
      <c r="L23" s="31" t="s">
        <v>23</v>
      </c>
      <c r="M23" s="31" t="s">
        <v>24</v>
      </c>
      <c r="N23" s="31" t="s">
        <v>13</v>
      </c>
      <c r="O23" s="31" t="s">
        <v>14</v>
      </c>
      <c r="P23" s="31" t="s">
        <v>15</v>
      </c>
      <c r="Q23" s="31" t="s">
        <v>16</v>
      </c>
      <c r="R23" s="31" t="s">
        <v>17</v>
      </c>
      <c r="S23" s="31" t="s">
        <v>25</v>
      </c>
      <c r="T23" s="31" t="s">
        <v>19</v>
      </c>
      <c r="U23" s="31" t="s">
        <v>26</v>
      </c>
      <c r="V23" s="31" t="s">
        <v>21</v>
      </c>
      <c r="W23" s="31" t="s">
        <v>27</v>
      </c>
      <c r="X23" s="31" t="s">
        <v>23</v>
      </c>
      <c r="Y23" s="31" t="s">
        <v>24</v>
      </c>
      <c r="Z23" s="74" t="s">
        <v>13</v>
      </c>
      <c r="AA23" s="82" t="s">
        <v>14</v>
      </c>
      <c r="AB23" s="74" t="s">
        <v>15</v>
      </c>
      <c r="AC23" s="74" t="s">
        <v>16</v>
      </c>
      <c r="AD23" s="74" t="s">
        <v>17</v>
      </c>
      <c r="AE23" s="74" t="s">
        <v>25</v>
      </c>
      <c r="AF23" s="74" t="s">
        <v>19</v>
      </c>
      <c r="AG23" s="31" t="s">
        <v>26</v>
      </c>
      <c r="AH23" s="103" t="s">
        <v>21</v>
      </c>
      <c r="AI23" s="40" t="s">
        <v>27</v>
      </c>
      <c r="AJ23" s="40" t="s">
        <v>23</v>
      </c>
      <c r="AK23" s="40" t="s">
        <v>24</v>
      </c>
      <c r="AL23" s="40" t="s">
        <v>13</v>
      </c>
      <c r="AM23" s="40" t="s">
        <v>14</v>
      </c>
      <c r="AN23" s="40" t="s">
        <v>15</v>
      </c>
    </row>
    <row r="24" spans="1:40" ht="28.5" customHeight="1" x14ac:dyDescent="0.2">
      <c r="A24" s="30" t="s">
        <v>61</v>
      </c>
      <c r="B24" s="20">
        <v>107.04955714362214</v>
      </c>
      <c r="C24" s="20">
        <v>103.05469693630643</v>
      </c>
      <c r="D24" s="20">
        <v>106.5540849399146</v>
      </c>
      <c r="E24" s="20">
        <v>83.804058120513616</v>
      </c>
      <c r="F24" s="20">
        <v>97.663587687631406</v>
      </c>
      <c r="G24" s="20">
        <v>96.047232355670943</v>
      </c>
      <c r="H24" s="20">
        <v>108.87893967295254</v>
      </c>
      <c r="I24" s="20">
        <v>93.476142278451405</v>
      </c>
      <c r="J24" s="20">
        <v>116.03027535062083</v>
      </c>
      <c r="K24" s="20">
        <v>112.37403253245004</v>
      </c>
      <c r="L24" s="20">
        <v>99.332915825323369</v>
      </c>
      <c r="M24" s="16">
        <v>81.894486392152885</v>
      </c>
      <c r="N24" s="22">
        <v>100.54069338788538</v>
      </c>
      <c r="O24" s="22">
        <v>111.77933359663091</v>
      </c>
      <c r="P24" s="22">
        <v>85.694935103741471</v>
      </c>
      <c r="Q24" s="22">
        <v>71.283537880135214</v>
      </c>
      <c r="R24" s="22">
        <v>103.90424682350312</v>
      </c>
      <c r="S24" s="22">
        <v>121.75061963317823</v>
      </c>
      <c r="T24" s="22">
        <v>100.8184202333199</v>
      </c>
      <c r="U24" s="22">
        <v>78.376764810035453</v>
      </c>
      <c r="V24" s="22">
        <v>129.49769232961904</v>
      </c>
      <c r="W24" s="22">
        <v>117.47585360993436</v>
      </c>
      <c r="X24" s="22">
        <v>105.08585699580438</v>
      </c>
      <c r="Y24" s="16">
        <v>83.287463510424814</v>
      </c>
      <c r="Z24" s="47">
        <v>90.924906043100663</v>
      </c>
      <c r="AA24" s="21">
        <v>114.41147354263464</v>
      </c>
      <c r="AB24" s="21">
        <v>114.20579997969134</v>
      </c>
      <c r="AC24" s="21">
        <v>84.167356355788357</v>
      </c>
      <c r="AD24" s="21">
        <v>92.421884276527052</v>
      </c>
      <c r="AE24" s="75">
        <v>112.45124175218632</v>
      </c>
      <c r="AF24" s="75">
        <v>106.13290668113962</v>
      </c>
      <c r="AG24" s="75">
        <v>98.134804975011704</v>
      </c>
      <c r="AH24" s="75">
        <v>124.83430055225146</v>
      </c>
      <c r="AI24" s="75">
        <v>119.44752327758337</v>
      </c>
      <c r="AJ24" s="75">
        <v>103.2981065772704</v>
      </c>
      <c r="AK24" s="105">
        <v>89.313925126336528</v>
      </c>
      <c r="AL24" s="22">
        <v>101.65194019636859</v>
      </c>
      <c r="AM24" s="23">
        <v>101.88733506331008</v>
      </c>
      <c r="AN24" s="106">
        <v>117.60123789264428</v>
      </c>
    </row>
    <row r="25" spans="1:40" ht="40.5" customHeight="1" x14ac:dyDescent="0.2">
      <c r="A25" s="29" t="s">
        <v>62</v>
      </c>
      <c r="B25" s="27">
        <f>IF(220321.7383="","-",234254.08835/220321.7383*100)</f>
        <v>106.32363840150403</v>
      </c>
      <c r="C25" s="15">
        <f>IF(215472.31369="","-",241409.84081/215472.31369*100)</f>
        <v>112.03752197942065</v>
      </c>
      <c r="D25" s="15">
        <f>IF(242121.38159="","-",257232.04683/242121.38159*100)</f>
        <v>106.24094623150131</v>
      </c>
      <c r="E25" s="15">
        <f>IF(199735.58403="","-",215570.89403/199735.58403*100)</f>
        <v>107.92813662968615</v>
      </c>
      <c r="F25" s="15">
        <f>IF(223023.34378="","-",210534.26912/223023.34378*100)</f>
        <v>94.400104290284631</v>
      </c>
      <c r="G25" s="15">
        <f>IF(214123.17565="","-",202212.33865/214123.17565*100)</f>
        <v>94.437390084542201</v>
      </c>
      <c r="H25" s="15">
        <f>IF(218832.76993="","-",220166.65021/218832.76993*100)</f>
        <v>100.6095432052643</v>
      </c>
      <c r="I25" s="15">
        <f>IF(218601.82808="","-",205803.2912/218601.82808*100)</f>
        <v>94.145274542115814</v>
      </c>
      <c r="J25" s="15">
        <f>IF(207304.07378="","-",238794.12546/207304.07378*100)</f>
        <v>115.19027152038439</v>
      </c>
      <c r="K25" s="15">
        <f>IF(258965.48256="","-",268342.58823/258965.48256*100)</f>
        <v>103.62098669571817</v>
      </c>
      <c r="L25" s="15">
        <f>IF(268843.90574="","-",266552.51729/268843.90574*100)</f>
        <v>99.147688156183818</v>
      </c>
      <c r="M25" s="17">
        <f>IF(218827.70429="","-",218291.815/218827.70429*100)</f>
        <v>99.755109028932736</v>
      </c>
      <c r="N25" s="15">
        <f>IF(234254.08835="","-",219472.10441/234254.08835*100)</f>
        <v>93.68976480021378</v>
      </c>
      <c r="O25" s="15">
        <f>IF(241409.84081="","-",245324.45574/241409.84081*100)</f>
        <v>101.62156394157972</v>
      </c>
      <c r="P25" s="15">
        <f>IF(257232.04683="","-",210230.63314/257232.04683*100)</f>
        <v>81.728010071364707</v>
      </c>
      <c r="Q25" s="15">
        <f>IF(215570.89403="","-",149859.83301/215570.89403*100)</f>
        <v>69.517656214361068</v>
      </c>
      <c r="R25" s="15">
        <f>IF(210534.26912="","-",155710.73078/210534.26912*100)</f>
        <v>73.959803043393492</v>
      </c>
      <c r="S25" s="15">
        <f>IF(202212.33865="","-",189578.77956/202212.33865*100)</f>
        <v>93.752330261178145</v>
      </c>
      <c r="T25" s="15">
        <f>IF(220166.65021="","-",191130.33065/220166.65021*100)</f>
        <v>86.811663105059509</v>
      </c>
      <c r="U25" s="15">
        <f>IF(205803.2912="","-",163909.5874/205803.2912*100)</f>
        <v>79.643812518387932</v>
      </c>
      <c r="V25" s="15">
        <f>IF(238794.12546="","-",212259.13319/238794.12546*100)</f>
        <v>88.887920831852767</v>
      </c>
      <c r="W25" s="15">
        <f>IF(268342.58823="","-",249353.22858/268342.58823*100)</f>
        <v>92.923464078044901</v>
      </c>
      <c r="X25" s="15">
        <f>IF(266552.51729="","-",262034.9772/266552.51729*100)</f>
        <v>98.30519698859753</v>
      </c>
      <c r="Y25" s="17">
        <f>IF(218291.815="","-",218242.28602/218291.815*100)</f>
        <v>99.977310656379856</v>
      </c>
      <c r="Z25" s="76">
        <f>IF(219472.10441="","-",198437.26393/219472.10441*100)</f>
        <v>90.415711128050958</v>
      </c>
      <c r="AA25" s="61">
        <f>IF(245324.45574="","-",227034.99772/245324.45574*100)</f>
        <v>92.544788099159774</v>
      </c>
      <c r="AB25" s="61">
        <f>IF(210230.63314="","-",259287.13538/210230.63314*100)</f>
        <v>123.33461185332185</v>
      </c>
      <c r="AC25" s="61">
        <f>IF(149859.83301="","-",218235.12722/149859.83301*100)</f>
        <v>145.62616468779689</v>
      </c>
      <c r="AD25" s="61">
        <f>IF(155710.73078="","-",201697.01673/155710.73078*100)</f>
        <v>129.53315145310887</v>
      </c>
      <c r="AE25" s="61">
        <f>IF(189578.77956="","-",226810.79989/189578.77956*100)</f>
        <v>119.63933960141166</v>
      </c>
      <c r="AF25" s="61">
        <f>IF(191130.33065="","-",240720.89459/191130.33065*100)</f>
        <v>125.94594158412818</v>
      </c>
      <c r="AG25" s="61">
        <f>IF(163909.5874="","-",236230.98044/163909.5874*100)</f>
        <v>144.12273509267587</v>
      </c>
      <c r="AH25" s="61">
        <f>IF(212259.13319="","-",294897.29212/212259.13319*100)</f>
        <v>138.93267521074247</v>
      </c>
      <c r="AI25" s="61">
        <f>IF(249353.22858="","-",352247.51165/249353.22858*100)</f>
        <v>141.26446794210585</v>
      </c>
      <c r="AJ25" s="61">
        <f>IF(262034.9772="","-",363865.01311/262034.9772*100)</f>
        <v>138.86123791492062</v>
      </c>
      <c r="AK25" s="81">
        <f>IF(218242.28602="","-",324982.12537/218242.28602*100)</f>
        <v>148.90887155581675</v>
      </c>
      <c r="AL25" s="27">
        <f>IF(198437.26393="","-",330350.63573/198437.26393*100)</f>
        <v>166.47610896637502</v>
      </c>
      <c r="AM25" s="15">
        <f>IF(227034.99772="","-",336585.45911/227034.99772*100)</f>
        <v>148.25267579455192</v>
      </c>
      <c r="AN25" s="17">
        <f>IF(259287.13538="","-",395828.66648/259287.13538*100)</f>
        <v>152.66035698218914</v>
      </c>
    </row>
    <row r="28" spans="1:40" ht="15.75" x14ac:dyDescent="0.2">
      <c r="AD28" s="85"/>
      <c r="AE28" s="86"/>
      <c r="AF28" s="86"/>
      <c r="AG28" s="87"/>
      <c r="AH28" s="88"/>
      <c r="AI28" s="89"/>
      <c r="AJ28" s="90"/>
    </row>
    <row r="29" spans="1:40" ht="15.75" x14ac:dyDescent="0.2">
      <c r="AD29" s="91"/>
      <c r="AE29" s="91"/>
      <c r="AF29" s="92"/>
      <c r="AG29" s="93"/>
      <c r="AH29" s="94"/>
      <c r="AI29" s="95"/>
      <c r="AJ29" s="95"/>
    </row>
  </sheetData>
  <mergeCells count="6">
    <mergeCell ref="A2:P2"/>
    <mergeCell ref="AL22:AN22"/>
    <mergeCell ref="A22:A23"/>
    <mergeCell ref="B22:M22"/>
    <mergeCell ref="N22:Y22"/>
    <mergeCell ref="Z22:AK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7"/>
  <sheetViews>
    <sheetView workbookViewId="0">
      <selection activeCell="A2" sqref="A2:F2"/>
    </sheetView>
  </sheetViews>
  <sheetFormatPr defaultRowHeight="12" x14ac:dyDescent="0.2"/>
  <cols>
    <col min="1" max="1" width="24.42578125" style="3" customWidth="1"/>
    <col min="2" max="2" width="14.5703125" style="3" customWidth="1"/>
    <col min="3" max="3" width="14.85546875" style="3" customWidth="1"/>
    <col min="4" max="4" width="15" style="3" customWidth="1"/>
    <col min="5" max="6" width="14.7109375" style="3" customWidth="1"/>
    <col min="7" max="7" width="14.42578125" style="3" customWidth="1"/>
    <col min="8" max="8" width="14.85546875" style="3" customWidth="1"/>
    <col min="9" max="16384" width="9.140625" style="3"/>
  </cols>
  <sheetData>
    <row r="2" spans="1:13" x14ac:dyDescent="0.2">
      <c r="A2" s="171" t="s">
        <v>106</v>
      </c>
      <c r="B2" s="171"/>
      <c r="C2" s="171"/>
      <c r="D2" s="171"/>
      <c r="E2" s="171"/>
      <c r="F2" s="172"/>
      <c r="G2" s="68"/>
      <c r="H2" s="64"/>
      <c r="I2" s="64"/>
      <c r="J2" s="64"/>
      <c r="K2" s="64"/>
      <c r="L2" s="64"/>
      <c r="M2" s="64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4"/>
      <c r="B18" s="4"/>
      <c r="C18" s="4"/>
      <c r="D18" s="4"/>
      <c r="E18" s="4"/>
      <c r="F18" s="4"/>
      <c r="G18" s="4"/>
    </row>
    <row r="19" spans="1:8" x14ac:dyDescent="0.2">
      <c r="A19" s="4"/>
      <c r="B19" s="4"/>
      <c r="C19" s="4"/>
      <c r="D19" s="4"/>
      <c r="E19" s="4"/>
      <c r="F19" s="4"/>
      <c r="G19" s="4"/>
      <c r="H19" s="6"/>
    </row>
    <row r="20" spans="1:8" x14ac:dyDescent="0.2">
      <c r="A20" s="4"/>
      <c r="B20" s="4"/>
      <c r="C20" s="4"/>
      <c r="D20" s="4"/>
      <c r="E20" s="4"/>
      <c r="F20" s="4"/>
      <c r="G20" s="4"/>
      <c r="H20" s="6"/>
    </row>
    <row r="21" spans="1:8" x14ac:dyDescent="0.2">
      <c r="H21" s="6"/>
    </row>
    <row r="22" spans="1:8" ht="24" x14ac:dyDescent="0.2">
      <c r="A22" s="57" t="s">
        <v>28</v>
      </c>
      <c r="B22" s="37" t="s">
        <v>90</v>
      </c>
      <c r="C22" s="14" t="s">
        <v>91</v>
      </c>
      <c r="D22" s="14" t="s">
        <v>92</v>
      </c>
      <c r="E22" s="14" t="s">
        <v>93</v>
      </c>
      <c r="F22" s="14" t="s">
        <v>94</v>
      </c>
      <c r="G22" s="14" t="s">
        <v>95</v>
      </c>
      <c r="H22" s="6"/>
    </row>
    <row r="23" spans="1:8" x14ac:dyDescent="0.2">
      <c r="A23" s="45" t="s">
        <v>29</v>
      </c>
      <c r="B23" s="112">
        <v>15.4</v>
      </c>
      <c r="C23" s="113">
        <v>6.1</v>
      </c>
      <c r="D23" s="113">
        <v>8.9</v>
      </c>
      <c r="E23" s="113">
        <v>8.1999999999999993</v>
      </c>
      <c r="F23" s="113">
        <v>7.6</v>
      </c>
      <c r="G23" s="114">
        <v>7.7</v>
      </c>
    </row>
    <row r="24" spans="1:8" x14ac:dyDescent="0.2">
      <c r="A24" s="45" t="s">
        <v>30</v>
      </c>
      <c r="B24" s="115">
        <v>8.6</v>
      </c>
      <c r="C24" s="116">
        <v>1</v>
      </c>
      <c r="D24" s="116">
        <v>5.5</v>
      </c>
      <c r="E24" s="116">
        <v>5.4</v>
      </c>
      <c r="F24" s="116">
        <v>3.7</v>
      </c>
      <c r="G24" s="117">
        <v>1.9</v>
      </c>
    </row>
    <row r="25" spans="1:8" x14ac:dyDescent="0.2">
      <c r="A25" s="45" t="s">
        <v>31</v>
      </c>
      <c r="B25" s="115">
        <v>75.3</v>
      </c>
      <c r="C25" s="116">
        <v>91.6</v>
      </c>
      <c r="D25" s="116">
        <v>84.3</v>
      </c>
      <c r="E25" s="116">
        <v>84.9</v>
      </c>
      <c r="F25" s="116">
        <v>87.3</v>
      </c>
      <c r="G25" s="117">
        <v>86.9</v>
      </c>
    </row>
    <row r="26" spans="1:8" x14ac:dyDescent="0.2">
      <c r="A26" s="45" t="s">
        <v>32</v>
      </c>
      <c r="B26" s="115">
        <v>0.7</v>
      </c>
      <c r="C26" s="116">
        <v>1.2</v>
      </c>
      <c r="D26" s="116">
        <v>1.3</v>
      </c>
      <c r="E26" s="116">
        <v>1.4</v>
      </c>
      <c r="F26" s="116">
        <v>1.4</v>
      </c>
      <c r="G26" s="117">
        <v>3.5</v>
      </c>
    </row>
    <row r="27" spans="1:8" x14ac:dyDescent="0.2">
      <c r="A27" s="46" t="s">
        <v>49</v>
      </c>
      <c r="B27" s="118">
        <v>0</v>
      </c>
      <c r="C27" s="119">
        <v>0.1</v>
      </c>
      <c r="D27" s="119">
        <v>0</v>
      </c>
      <c r="E27" s="119">
        <v>0.1</v>
      </c>
      <c r="F27" s="119">
        <v>0</v>
      </c>
      <c r="G27" s="120">
        <v>0</v>
      </c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3"/>
  <sheetViews>
    <sheetView workbookViewId="0">
      <selection activeCell="N30" sqref="N30"/>
    </sheetView>
  </sheetViews>
  <sheetFormatPr defaultRowHeight="12" x14ac:dyDescent="0.2"/>
  <cols>
    <col min="1" max="1" width="26.140625" style="3" customWidth="1"/>
    <col min="2" max="2" width="16.42578125" style="3" customWidth="1"/>
    <col min="3" max="3" width="16" style="3" customWidth="1"/>
    <col min="4" max="4" width="15.7109375" style="3" customWidth="1"/>
    <col min="5" max="5" width="15.5703125" style="3" customWidth="1"/>
    <col min="6" max="6" width="16.42578125" style="3" customWidth="1"/>
    <col min="7" max="7" width="16" style="3" customWidth="1"/>
    <col min="8" max="16384" width="9.140625" style="3"/>
  </cols>
  <sheetData>
    <row r="2" spans="1:13" x14ac:dyDescent="0.2">
      <c r="A2" s="173" t="s">
        <v>107</v>
      </c>
      <c r="B2" s="173"/>
      <c r="C2" s="173"/>
      <c r="D2" s="173"/>
      <c r="E2" s="173"/>
      <c r="F2" s="67"/>
      <c r="G2" s="67"/>
      <c r="H2" s="64"/>
      <c r="I2" s="64"/>
      <c r="J2" s="64"/>
      <c r="K2" s="64"/>
      <c r="L2" s="64"/>
      <c r="M2" s="64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5"/>
    </row>
    <row r="19" spans="1:8" x14ac:dyDescent="0.2">
      <c r="A19" s="5"/>
    </row>
    <row r="20" spans="1:8" ht="24" x14ac:dyDescent="0.2">
      <c r="A20" s="32"/>
      <c r="B20" s="13" t="s">
        <v>95</v>
      </c>
      <c r="C20" s="13" t="s">
        <v>94</v>
      </c>
      <c r="D20" s="13" t="s">
        <v>93</v>
      </c>
      <c r="E20" s="14" t="s">
        <v>92</v>
      </c>
      <c r="F20" s="14" t="s">
        <v>91</v>
      </c>
      <c r="G20" s="14" t="s">
        <v>90</v>
      </c>
      <c r="H20" s="6"/>
    </row>
    <row r="21" spans="1:8" ht="15" customHeight="1" x14ac:dyDescent="0.2">
      <c r="A21" s="24" t="s">
        <v>33</v>
      </c>
      <c r="B21" s="112">
        <v>57.5</v>
      </c>
      <c r="C21" s="113">
        <v>63.2</v>
      </c>
      <c r="D21" s="113">
        <v>62.6</v>
      </c>
      <c r="E21" s="113">
        <v>66.3</v>
      </c>
      <c r="F21" s="113">
        <v>64.2</v>
      </c>
      <c r="G21" s="114">
        <v>67.099999999999994</v>
      </c>
      <c r="H21" s="8"/>
    </row>
    <row r="22" spans="1:8" ht="14.25" customHeight="1" x14ac:dyDescent="0.2">
      <c r="A22" s="25" t="s">
        <v>34</v>
      </c>
      <c r="B22" s="115">
        <v>20.100000000000001</v>
      </c>
      <c r="C22" s="116">
        <v>16.8</v>
      </c>
      <c r="D22" s="116">
        <v>13.9</v>
      </c>
      <c r="E22" s="121">
        <v>14</v>
      </c>
      <c r="F22" s="116">
        <v>16.399999999999999</v>
      </c>
      <c r="G22" s="117">
        <v>9.6999999999999993</v>
      </c>
      <c r="H22" s="8"/>
    </row>
    <row r="23" spans="1:8" ht="15" customHeight="1" x14ac:dyDescent="0.2">
      <c r="A23" s="26" t="s">
        <v>35</v>
      </c>
      <c r="B23" s="118">
        <v>22.4</v>
      </c>
      <c r="C23" s="119">
        <v>20</v>
      </c>
      <c r="D23" s="119">
        <v>23.5</v>
      </c>
      <c r="E23" s="119">
        <v>19.7</v>
      </c>
      <c r="F23" s="119">
        <v>19.399999999999999</v>
      </c>
      <c r="G23" s="120">
        <v>23.2</v>
      </c>
      <c r="H23" s="8"/>
    </row>
  </sheetData>
  <mergeCells count="1">
    <mergeCell ref="A2:E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45"/>
  <sheetViews>
    <sheetView workbookViewId="0">
      <selection activeCell="A2" sqref="A2:F2"/>
    </sheetView>
  </sheetViews>
  <sheetFormatPr defaultRowHeight="12" x14ac:dyDescent="0.2"/>
  <cols>
    <col min="1" max="1" width="19.7109375" style="3" customWidth="1"/>
    <col min="2" max="2" width="15.28515625" style="3" customWidth="1"/>
    <col min="3" max="3" width="15.5703125" style="3" customWidth="1"/>
    <col min="4" max="4" width="15.42578125" style="3" customWidth="1"/>
    <col min="5" max="5" width="15.7109375" style="3" customWidth="1"/>
    <col min="6" max="7" width="15.5703125" style="3" customWidth="1"/>
    <col min="8" max="16384" width="9.140625" style="3"/>
  </cols>
  <sheetData>
    <row r="2" spans="1:10" x14ac:dyDescent="0.2">
      <c r="A2" s="171" t="s">
        <v>108</v>
      </c>
      <c r="B2" s="171"/>
      <c r="C2" s="171"/>
      <c r="D2" s="171"/>
      <c r="E2" s="171"/>
      <c r="F2" s="171"/>
      <c r="G2" s="66"/>
      <c r="H2" s="66"/>
      <c r="I2" s="64"/>
      <c r="J2" s="64"/>
    </row>
    <row r="3" spans="1:10" x14ac:dyDescent="0.2">
      <c r="A3" s="4"/>
      <c r="B3" s="4"/>
      <c r="C3" s="4"/>
      <c r="D3" s="4"/>
      <c r="E3" s="4"/>
      <c r="F3" s="4"/>
      <c r="G3" s="4"/>
      <c r="H3" s="4"/>
    </row>
    <row r="4" spans="1:10" x14ac:dyDescent="0.2">
      <c r="A4" s="4"/>
      <c r="B4" s="4"/>
      <c r="C4" s="4"/>
      <c r="D4" s="4"/>
      <c r="E4" s="4"/>
      <c r="F4" s="4"/>
      <c r="G4" s="4"/>
      <c r="H4" s="4"/>
    </row>
    <row r="5" spans="1:10" x14ac:dyDescent="0.2">
      <c r="A5" s="4"/>
      <c r="B5" s="4"/>
      <c r="C5" s="4"/>
      <c r="D5" s="4"/>
      <c r="E5" s="4"/>
      <c r="F5" s="4"/>
      <c r="G5" s="4"/>
      <c r="H5" s="4"/>
    </row>
    <row r="6" spans="1:10" x14ac:dyDescent="0.2">
      <c r="A6" s="4"/>
      <c r="B6" s="4"/>
      <c r="C6" s="4"/>
      <c r="D6" s="4"/>
      <c r="E6" s="4"/>
      <c r="F6" s="4"/>
      <c r="G6" s="4"/>
      <c r="H6" s="4"/>
    </row>
    <row r="7" spans="1:10" x14ac:dyDescent="0.2">
      <c r="A7" s="4"/>
      <c r="B7" s="4"/>
      <c r="C7" s="4"/>
      <c r="D7" s="4"/>
      <c r="E7" s="4"/>
      <c r="F7" s="4"/>
      <c r="G7" s="4"/>
      <c r="H7" s="4"/>
    </row>
    <row r="8" spans="1:10" x14ac:dyDescent="0.2">
      <c r="A8" s="4"/>
      <c r="B8" s="4"/>
      <c r="C8" s="4"/>
      <c r="D8" s="4"/>
      <c r="E8" s="4"/>
      <c r="F8" s="4"/>
      <c r="G8" s="4"/>
      <c r="H8" s="4"/>
    </row>
    <row r="9" spans="1:10" x14ac:dyDescent="0.2">
      <c r="A9" s="4"/>
      <c r="B9" s="4"/>
      <c r="C9" s="4"/>
      <c r="D9" s="4"/>
      <c r="E9" s="4"/>
      <c r="F9" s="4"/>
      <c r="G9" s="4"/>
      <c r="H9" s="4"/>
    </row>
    <row r="10" spans="1:10" x14ac:dyDescent="0.2">
      <c r="A10" s="4"/>
      <c r="B10" s="4"/>
      <c r="C10" s="4"/>
      <c r="D10" s="4"/>
      <c r="E10" s="4"/>
      <c r="F10" s="4"/>
      <c r="G10" s="4"/>
      <c r="H10" s="4"/>
    </row>
    <row r="11" spans="1:10" x14ac:dyDescent="0.2">
      <c r="A11" s="4"/>
      <c r="B11" s="4"/>
      <c r="C11" s="4"/>
      <c r="D11" s="4"/>
      <c r="E11" s="4"/>
      <c r="F11" s="4"/>
      <c r="G11" s="4"/>
      <c r="H11" s="4"/>
    </row>
    <row r="12" spans="1:10" x14ac:dyDescent="0.2">
      <c r="A12" s="4"/>
      <c r="B12" s="4"/>
      <c r="C12" s="4"/>
      <c r="D12" s="4"/>
      <c r="E12" s="4"/>
      <c r="F12" s="4"/>
      <c r="G12" s="4"/>
      <c r="H12" s="4"/>
    </row>
    <row r="13" spans="1:10" x14ac:dyDescent="0.2">
      <c r="A13" s="4"/>
      <c r="B13" s="4"/>
      <c r="C13" s="4"/>
      <c r="D13" s="4"/>
      <c r="E13" s="4"/>
      <c r="F13" s="4"/>
      <c r="G13" s="4"/>
      <c r="H13" s="4"/>
    </row>
    <row r="14" spans="1:10" x14ac:dyDescent="0.2">
      <c r="A14" s="4"/>
      <c r="B14" s="4"/>
      <c r="C14" s="4"/>
      <c r="D14" s="4"/>
      <c r="E14" s="4"/>
      <c r="F14" s="4"/>
      <c r="G14" s="4"/>
      <c r="H14" s="4"/>
    </row>
    <row r="15" spans="1:10" x14ac:dyDescent="0.2">
      <c r="A15" s="4"/>
      <c r="B15" s="4"/>
      <c r="C15" s="4"/>
      <c r="D15" s="4"/>
      <c r="E15" s="4"/>
      <c r="F15" s="4"/>
      <c r="G15" s="4"/>
      <c r="H15" s="4"/>
    </row>
    <row r="16" spans="1:10" x14ac:dyDescent="0.2">
      <c r="A16" s="4"/>
      <c r="B16" s="4"/>
      <c r="C16" s="4"/>
      <c r="D16" s="4"/>
      <c r="E16" s="4"/>
      <c r="F16" s="4"/>
      <c r="G16" s="4"/>
      <c r="H16" s="4"/>
    </row>
    <row r="17" spans="1:8" x14ac:dyDescent="0.2">
      <c r="A17" s="4"/>
      <c r="B17" s="4"/>
      <c r="C17" s="4"/>
      <c r="D17" s="4"/>
      <c r="E17" s="4"/>
      <c r="F17" s="4"/>
      <c r="G17" s="4"/>
      <c r="H17" s="4"/>
    </row>
    <row r="18" spans="1:8" x14ac:dyDescent="0.2">
      <c r="A18" s="4"/>
      <c r="B18" s="4"/>
      <c r="C18" s="4"/>
      <c r="D18" s="4"/>
      <c r="E18" s="4"/>
      <c r="F18" s="4"/>
      <c r="G18" s="4"/>
      <c r="H18" s="4"/>
    </row>
    <row r="19" spans="1:8" x14ac:dyDescent="0.2">
      <c r="A19" s="4"/>
      <c r="B19" s="4"/>
      <c r="C19" s="4"/>
      <c r="D19" s="4"/>
      <c r="E19" s="4"/>
      <c r="F19" s="4"/>
      <c r="G19" s="4"/>
      <c r="H19" s="4"/>
    </row>
    <row r="20" spans="1:8" x14ac:dyDescent="0.2">
      <c r="A20" s="4"/>
      <c r="B20" s="4"/>
      <c r="C20" s="4"/>
      <c r="D20" s="4"/>
      <c r="E20" s="4"/>
      <c r="F20" s="4"/>
      <c r="G20" s="4"/>
      <c r="H20" s="4"/>
    </row>
    <row r="21" spans="1:8" x14ac:dyDescent="0.2">
      <c r="A21" s="5"/>
    </row>
    <row r="22" spans="1:8" ht="14.25" customHeight="1" x14ac:dyDescent="0.2">
      <c r="A22" s="5"/>
    </row>
    <row r="23" spans="1:8" ht="23.25" customHeight="1" x14ac:dyDescent="0.2">
      <c r="A23" s="104"/>
      <c r="B23" s="14" t="s">
        <v>95</v>
      </c>
      <c r="C23" s="14" t="s">
        <v>94</v>
      </c>
      <c r="D23" s="14" t="s">
        <v>93</v>
      </c>
      <c r="E23" s="14" t="s">
        <v>92</v>
      </c>
      <c r="F23" s="14" t="s">
        <v>91</v>
      </c>
      <c r="G23" s="14" t="s">
        <v>90</v>
      </c>
    </row>
    <row r="24" spans="1:8" x14ac:dyDescent="0.2">
      <c r="A24" s="145" t="s">
        <v>36</v>
      </c>
      <c r="B24" s="122">
        <v>24.3</v>
      </c>
      <c r="C24" s="122">
        <v>24.5</v>
      </c>
      <c r="D24" s="122">
        <v>26.7</v>
      </c>
      <c r="E24" s="122">
        <v>26.4</v>
      </c>
      <c r="F24" s="122">
        <v>26.7</v>
      </c>
      <c r="G24" s="123">
        <v>31.7</v>
      </c>
    </row>
    <row r="25" spans="1:8" x14ac:dyDescent="0.2">
      <c r="A25" s="145" t="s">
        <v>38</v>
      </c>
      <c r="B25" s="122">
        <v>4.8</v>
      </c>
      <c r="C25" s="122">
        <v>4.5999999999999996</v>
      </c>
      <c r="D25" s="122">
        <v>10</v>
      </c>
      <c r="E25" s="122">
        <v>6.3</v>
      </c>
      <c r="F25" s="122">
        <v>10</v>
      </c>
      <c r="G25" s="124">
        <v>11.5</v>
      </c>
    </row>
    <row r="26" spans="1:8" x14ac:dyDescent="0.2">
      <c r="A26" s="145" t="s">
        <v>39</v>
      </c>
      <c r="B26" s="122">
        <v>9.1</v>
      </c>
      <c r="C26" s="122">
        <v>11.8</v>
      </c>
      <c r="D26" s="122">
        <v>11.3</v>
      </c>
      <c r="E26" s="122">
        <v>9.1</v>
      </c>
      <c r="F26" s="122">
        <v>6</v>
      </c>
      <c r="G26" s="124">
        <v>11.1</v>
      </c>
    </row>
    <row r="27" spans="1:8" x14ac:dyDescent="0.2">
      <c r="A27" s="145" t="s">
        <v>37</v>
      </c>
      <c r="B27" s="122">
        <v>6.9</v>
      </c>
      <c r="C27" s="122">
        <v>8.9</v>
      </c>
      <c r="D27" s="122">
        <v>8.6999999999999993</v>
      </c>
      <c r="E27" s="122">
        <v>9.4</v>
      </c>
      <c r="F27" s="122">
        <v>10.4</v>
      </c>
      <c r="G27" s="124">
        <v>5.9</v>
      </c>
    </row>
    <row r="28" spans="1:8" x14ac:dyDescent="0.2">
      <c r="A28" s="145" t="s">
        <v>64</v>
      </c>
      <c r="B28" s="122">
        <v>11.5</v>
      </c>
      <c r="C28" s="122">
        <v>8.9</v>
      </c>
      <c r="D28" s="122">
        <v>7.9</v>
      </c>
      <c r="E28" s="122">
        <v>7.8</v>
      </c>
      <c r="F28" s="122">
        <v>9.6</v>
      </c>
      <c r="G28" s="124">
        <v>5.4</v>
      </c>
    </row>
    <row r="29" spans="1:8" x14ac:dyDescent="0.2">
      <c r="A29" s="145" t="s">
        <v>45</v>
      </c>
      <c r="B29" s="122">
        <v>3.4</v>
      </c>
      <c r="C29" s="122">
        <v>2.2000000000000002</v>
      </c>
      <c r="D29" s="122">
        <v>1.6</v>
      </c>
      <c r="E29" s="122">
        <v>2</v>
      </c>
      <c r="F29" s="122">
        <v>1.7</v>
      </c>
      <c r="G29" s="124">
        <v>4.5999999999999996</v>
      </c>
    </row>
    <row r="30" spans="1:8" x14ac:dyDescent="0.2">
      <c r="A30" s="145" t="s">
        <v>65</v>
      </c>
      <c r="B30" s="122">
        <v>1.5</v>
      </c>
      <c r="C30" s="122">
        <v>3</v>
      </c>
      <c r="D30" s="122">
        <v>3</v>
      </c>
      <c r="E30" s="122">
        <v>4</v>
      </c>
      <c r="F30" s="122">
        <v>1.4</v>
      </c>
      <c r="G30" s="124">
        <v>3.3</v>
      </c>
    </row>
    <row r="31" spans="1:8" x14ac:dyDescent="0.2">
      <c r="A31" s="145" t="s">
        <v>40</v>
      </c>
      <c r="B31" s="122">
        <v>3.3</v>
      </c>
      <c r="C31" s="122">
        <v>3.3</v>
      </c>
      <c r="D31" s="122">
        <v>3.6</v>
      </c>
      <c r="E31" s="122">
        <v>4.3</v>
      </c>
      <c r="F31" s="122">
        <v>4</v>
      </c>
      <c r="G31" s="124">
        <v>2.8</v>
      </c>
    </row>
    <row r="32" spans="1:8" x14ac:dyDescent="0.2">
      <c r="A32" s="145" t="s">
        <v>41</v>
      </c>
      <c r="B32" s="122">
        <v>2.2000000000000002</v>
      </c>
      <c r="C32" s="122">
        <v>2.7</v>
      </c>
      <c r="D32" s="122">
        <v>2.2999999999999998</v>
      </c>
      <c r="E32" s="122">
        <v>2.6</v>
      </c>
      <c r="F32" s="122">
        <v>3.3</v>
      </c>
      <c r="G32" s="124">
        <v>2.4</v>
      </c>
    </row>
    <row r="33" spans="1:7" x14ac:dyDescent="0.2">
      <c r="A33" s="145" t="s">
        <v>67</v>
      </c>
      <c r="B33" s="122">
        <v>1.3</v>
      </c>
      <c r="C33" s="122">
        <v>1.5</v>
      </c>
      <c r="D33" s="122">
        <v>1.7</v>
      </c>
      <c r="E33" s="122">
        <v>3.5</v>
      </c>
      <c r="F33" s="122">
        <v>3</v>
      </c>
      <c r="G33" s="124">
        <v>2.2000000000000002</v>
      </c>
    </row>
    <row r="34" spans="1:7" x14ac:dyDescent="0.2">
      <c r="A34" s="145" t="s">
        <v>47</v>
      </c>
      <c r="B34" s="122">
        <v>6</v>
      </c>
      <c r="C34" s="122">
        <v>3.8</v>
      </c>
      <c r="D34" s="122">
        <v>1.6</v>
      </c>
      <c r="E34" s="122">
        <v>1.7</v>
      </c>
      <c r="F34" s="122">
        <v>1.4</v>
      </c>
      <c r="G34" s="124">
        <v>2.1</v>
      </c>
    </row>
    <row r="35" spans="1:7" x14ac:dyDescent="0.2">
      <c r="A35" s="145" t="s">
        <v>63</v>
      </c>
      <c r="B35" s="122">
        <v>1</v>
      </c>
      <c r="C35" s="122">
        <v>1.6</v>
      </c>
      <c r="D35" s="122">
        <v>1.1000000000000001</v>
      </c>
      <c r="E35" s="122">
        <v>1.8</v>
      </c>
      <c r="F35" s="122">
        <v>1.3</v>
      </c>
      <c r="G35" s="124">
        <v>1.5</v>
      </c>
    </row>
    <row r="36" spans="1:7" x14ac:dyDescent="0.2">
      <c r="A36" s="145" t="s">
        <v>42</v>
      </c>
      <c r="B36" s="122">
        <v>5.5</v>
      </c>
      <c r="C36" s="122">
        <v>4.2</v>
      </c>
      <c r="D36" s="122">
        <v>3.2</v>
      </c>
      <c r="E36" s="122">
        <v>2.8</v>
      </c>
      <c r="F36" s="122">
        <v>2.4</v>
      </c>
      <c r="G36" s="124">
        <v>1.4</v>
      </c>
    </row>
    <row r="37" spans="1:7" x14ac:dyDescent="0.2">
      <c r="A37" s="145" t="s">
        <v>43</v>
      </c>
      <c r="B37" s="122">
        <v>0.2</v>
      </c>
      <c r="C37" s="122">
        <v>0.3</v>
      </c>
      <c r="D37" s="122">
        <v>0.2</v>
      </c>
      <c r="E37" s="122">
        <v>0.7</v>
      </c>
      <c r="F37" s="122">
        <v>1.6</v>
      </c>
      <c r="G37" s="124">
        <v>1.3</v>
      </c>
    </row>
    <row r="38" spans="1:7" x14ac:dyDescent="0.2">
      <c r="A38" s="145" t="s">
        <v>66</v>
      </c>
      <c r="B38" s="122">
        <v>2.1</v>
      </c>
      <c r="C38" s="122">
        <v>2</v>
      </c>
      <c r="D38" s="122">
        <v>1.5</v>
      </c>
      <c r="E38" s="122">
        <v>1.8</v>
      </c>
      <c r="F38" s="122">
        <v>1.4</v>
      </c>
      <c r="G38" s="124">
        <v>1.2</v>
      </c>
    </row>
    <row r="39" spans="1:7" x14ac:dyDescent="0.2">
      <c r="A39" s="145" t="s">
        <v>46</v>
      </c>
      <c r="B39" s="122">
        <v>1.2</v>
      </c>
      <c r="C39" s="122">
        <v>1.5</v>
      </c>
      <c r="D39" s="122">
        <v>1.5</v>
      </c>
      <c r="E39" s="122">
        <v>1.4</v>
      </c>
      <c r="F39" s="122">
        <v>1.4</v>
      </c>
      <c r="G39" s="124">
        <v>1.1000000000000001</v>
      </c>
    </row>
    <row r="40" spans="1:7" x14ac:dyDescent="0.2">
      <c r="A40" s="145" t="s">
        <v>44</v>
      </c>
      <c r="B40" s="122">
        <v>1.2</v>
      </c>
      <c r="C40" s="122">
        <v>1.6</v>
      </c>
      <c r="D40" s="122">
        <v>1.6</v>
      </c>
      <c r="E40" s="122">
        <v>1.5</v>
      </c>
      <c r="F40" s="122">
        <v>2.2000000000000002</v>
      </c>
      <c r="G40" s="124">
        <v>1.1000000000000001</v>
      </c>
    </row>
    <row r="41" spans="1:7" x14ac:dyDescent="0.2">
      <c r="A41" s="145" t="s">
        <v>68</v>
      </c>
      <c r="B41" s="122">
        <v>0.6</v>
      </c>
      <c r="C41" s="122">
        <v>0.7</v>
      </c>
      <c r="D41" s="122">
        <v>0.7</v>
      </c>
      <c r="E41" s="122">
        <v>0.9</v>
      </c>
      <c r="F41" s="122">
        <v>0.6</v>
      </c>
      <c r="G41" s="124">
        <v>0.9</v>
      </c>
    </row>
    <row r="42" spans="1:7" x14ac:dyDescent="0.2">
      <c r="A42" s="145" t="s">
        <v>72</v>
      </c>
      <c r="B42" s="122">
        <v>0.2</v>
      </c>
      <c r="C42" s="122">
        <v>0.1</v>
      </c>
      <c r="D42" s="122">
        <v>0.6</v>
      </c>
      <c r="E42" s="122">
        <v>1</v>
      </c>
      <c r="F42" s="122">
        <v>0.2</v>
      </c>
      <c r="G42" s="124">
        <v>0.8</v>
      </c>
    </row>
    <row r="43" spans="1:7" x14ac:dyDescent="0.2">
      <c r="A43" s="146" t="s">
        <v>97</v>
      </c>
      <c r="B43" s="125">
        <v>0.7</v>
      </c>
      <c r="C43" s="125">
        <v>0.5</v>
      </c>
      <c r="D43" s="125">
        <v>0.3</v>
      </c>
      <c r="E43" s="125">
        <v>0.6</v>
      </c>
      <c r="F43" s="125">
        <v>1.1000000000000001</v>
      </c>
      <c r="G43" s="126">
        <v>0.8</v>
      </c>
    </row>
    <row r="44" spans="1:7" x14ac:dyDescent="0.2">
      <c r="B44" s="6"/>
      <c r="C44" s="6"/>
      <c r="D44" s="6"/>
      <c r="E44" s="6"/>
      <c r="F44" s="6"/>
      <c r="G44" s="6"/>
    </row>
    <row r="45" spans="1:7" x14ac:dyDescent="0.2">
      <c r="B45" s="6"/>
      <c r="C45" s="6"/>
      <c r="D45" s="6"/>
      <c r="E45" s="6"/>
      <c r="F45" s="6"/>
      <c r="G45" s="6"/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52"/>
  <sheetViews>
    <sheetView workbookViewId="0">
      <selection activeCell="A2" sqref="A2:G2"/>
    </sheetView>
  </sheetViews>
  <sheetFormatPr defaultRowHeight="12" x14ac:dyDescent="0.2"/>
  <cols>
    <col min="1" max="1" width="47.140625" style="3" customWidth="1"/>
    <col min="2" max="2" width="13.5703125" style="3" customWidth="1"/>
    <col min="3" max="3" width="10.7109375" style="3" customWidth="1"/>
    <col min="4" max="4" width="13.28515625" style="3" customWidth="1"/>
    <col min="5" max="5" width="11.85546875" style="3" customWidth="1"/>
    <col min="6" max="6" width="8.28515625" style="3" customWidth="1"/>
    <col min="7" max="7" width="8" style="3" customWidth="1"/>
    <col min="8" max="8" width="6" style="3" customWidth="1"/>
    <col min="9" max="16384" width="9.140625" style="3"/>
  </cols>
  <sheetData>
    <row r="2" spans="1:13" ht="15" customHeight="1" x14ac:dyDescent="0.2">
      <c r="A2" s="175" t="s">
        <v>105</v>
      </c>
      <c r="B2" s="175"/>
      <c r="C2" s="175"/>
      <c r="D2" s="175"/>
      <c r="E2" s="175"/>
      <c r="F2" s="175"/>
      <c r="G2" s="175"/>
    </row>
    <row r="3" spans="1:13" x14ac:dyDescent="0.2">
      <c r="A3" s="174"/>
      <c r="B3" s="174"/>
      <c r="C3" s="174"/>
      <c r="D3" s="174"/>
      <c r="E3" s="174"/>
      <c r="F3" s="174"/>
      <c r="G3" s="174"/>
      <c r="H3" s="174"/>
      <c r="I3" s="64"/>
      <c r="J3" s="64"/>
      <c r="K3" s="64"/>
      <c r="L3" s="64"/>
      <c r="M3" s="64"/>
    </row>
    <row r="26" spans="1:2" ht="16.5" customHeight="1" x14ac:dyDescent="0.2">
      <c r="A26" s="57" t="s">
        <v>91</v>
      </c>
      <c r="B26" s="41" t="s">
        <v>48</v>
      </c>
    </row>
    <row r="27" spans="1:2" x14ac:dyDescent="0.2">
      <c r="A27" s="148" t="s">
        <v>73</v>
      </c>
      <c r="B27" s="127">
        <v>4.4000000000000004</v>
      </c>
    </row>
    <row r="28" spans="1:2" x14ac:dyDescent="0.2">
      <c r="A28" s="149" t="s">
        <v>75</v>
      </c>
      <c r="B28" s="127">
        <v>8.3000000000000007</v>
      </c>
    </row>
    <row r="29" spans="1:2" x14ac:dyDescent="0.2">
      <c r="A29" s="149" t="s">
        <v>78</v>
      </c>
      <c r="B29" s="127">
        <v>21.7</v>
      </c>
    </row>
    <row r="30" spans="1:2" x14ac:dyDescent="0.2">
      <c r="A30" s="149" t="s">
        <v>76</v>
      </c>
      <c r="B30" s="127">
        <v>3.6</v>
      </c>
    </row>
    <row r="31" spans="1:2" x14ac:dyDescent="0.2">
      <c r="A31" s="149" t="s">
        <v>74</v>
      </c>
      <c r="B31" s="127">
        <v>10.6</v>
      </c>
    </row>
    <row r="32" spans="1:2" x14ac:dyDescent="0.2">
      <c r="A32" s="149" t="s">
        <v>80</v>
      </c>
      <c r="B32" s="127">
        <v>8.6999999999999993</v>
      </c>
    </row>
    <row r="33" spans="1:2" x14ac:dyDescent="0.2">
      <c r="A33" s="149" t="s">
        <v>79</v>
      </c>
      <c r="B33" s="127">
        <v>6.4</v>
      </c>
    </row>
    <row r="34" spans="1:2" x14ac:dyDescent="0.2">
      <c r="A34" s="149" t="s">
        <v>82</v>
      </c>
      <c r="B34" s="127">
        <v>6.6</v>
      </c>
    </row>
    <row r="35" spans="1:2" x14ac:dyDescent="0.2">
      <c r="A35" s="149" t="s">
        <v>98</v>
      </c>
      <c r="B35" s="127">
        <v>2.9</v>
      </c>
    </row>
    <row r="36" spans="1:2" x14ac:dyDescent="0.2">
      <c r="A36" s="149" t="s">
        <v>99</v>
      </c>
      <c r="B36" s="127">
        <v>1.7</v>
      </c>
    </row>
    <row r="37" spans="1:2" x14ac:dyDescent="0.2">
      <c r="A37" s="149" t="s">
        <v>77</v>
      </c>
      <c r="B37" s="150">
        <v>3.1</v>
      </c>
    </row>
    <row r="38" spans="1:2" x14ac:dyDescent="0.2">
      <c r="A38" s="151" t="s">
        <v>81</v>
      </c>
      <c r="B38" s="126">
        <v>22</v>
      </c>
    </row>
    <row r="39" spans="1:2" ht="15" x14ac:dyDescent="0.2">
      <c r="A39" s="147"/>
      <c r="B39" s="154"/>
    </row>
    <row r="40" spans="1:2" x14ac:dyDescent="0.2">
      <c r="A40" s="57" t="s">
        <v>90</v>
      </c>
      <c r="B40" s="40" t="s">
        <v>48</v>
      </c>
    </row>
    <row r="41" spans="1:2" x14ac:dyDescent="0.2">
      <c r="A41" s="162" t="s">
        <v>73</v>
      </c>
      <c r="B41" s="152">
        <v>17.3</v>
      </c>
    </row>
    <row r="42" spans="1:2" x14ac:dyDescent="0.2">
      <c r="A42" s="149" t="s">
        <v>75</v>
      </c>
      <c r="B42" s="127">
        <v>13.8</v>
      </c>
    </row>
    <row r="43" spans="1:2" x14ac:dyDescent="0.2">
      <c r="A43" s="149" t="s">
        <v>78</v>
      </c>
      <c r="B43" s="127">
        <v>12.5</v>
      </c>
    </row>
    <row r="44" spans="1:2" x14ac:dyDescent="0.2">
      <c r="A44" s="149" t="s">
        <v>76</v>
      </c>
      <c r="B44" s="127">
        <v>9.5</v>
      </c>
    </row>
    <row r="45" spans="1:2" x14ac:dyDescent="0.2">
      <c r="A45" s="149" t="s">
        <v>74</v>
      </c>
      <c r="B45" s="127">
        <v>8.8000000000000007</v>
      </c>
    </row>
    <row r="46" spans="1:2" x14ac:dyDescent="0.2">
      <c r="A46" s="149" t="s">
        <v>80</v>
      </c>
      <c r="B46" s="127">
        <v>6.5</v>
      </c>
    </row>
    <row r="47" spans="1:2" x14ac:dyDescent="0.2">
      <c r="A47" s="149" t="s">
        <v>79</v>
      </c>
      <c r="B47" s="127">
        <v>3.7</v>
      </c>
    </row>
    <row r="48" spans="1:2" x14ac:dyDescent="0.2">
      <c r="A48" s="149" t="s">
        <v>82</v>
      </c>
      <c r="B48" s="127">
        <v>3.3</v>
      </c>
    </row>
    <row r="49" spans="1:2" x14ac:dyDescent="0.2">
      <c r="A49" s="149" t="s">
        <v>98</v>
      </c>
      <c r="B49" s="127">
        <v>2.2999999999999998</v>
      </c>
    </row>
    <row r="50" spans="1:2" x14ac:dyDescent="0.2">
      <c r="A50" s="149" t="s">
        <v>99</v>
      </c>
      <c r="B50" s="127">
        <v>2.2000000000000002</v>
      </c>
    </row>
    <row r="51" spans="1:2" x14ac:dyDescent="0.2">
      <c r="A51" s="149" t="s">
        <v>77</v>
      </c>
      <c r="B51" s="153">
        <v>1.7</v>
      </c>
    </row>
    <row r="52" spans="1:2" x14ac:dyDescent="0.2">
      <c r="A52" s="151" t="s">
        <v>81</v>
      </c>
      <c r="B52" s="130">
        <v>18.399999999999999</v>
      </c>
    </row>
  </sheetData>
  <mergeCells count="2">
    <mergeCell ref="A3:H3"/>
    <mergeCell ref="A2:G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27"/>
  <sheetViews>
    <sheetView workbookViewId="0">
      <selection activeCell="G35" sqref="G35"/>
    </sheetView>
  </sheetViews>
  <sheetFormatPr defaultRowHeight="12" x14ac:dyDescent="0.2"/>
  <cols>
    <col min="1" max="1" width="9.85546875" style="3" customWidth="1"/>
    <col min="2" max="2" width="11.28515625" style="3" bestFit="1" customWidth="1"/>
    <col min="3" max="3" width="10" style="3" customWidth="1"/>
    <col min="4" max="4" width="11.28515625" style="3" bestFit="1" customWidth="1"/>
    <col min="5" max="5" width="9.28515625" style="3" bestFit="1" customWidth="1"/>
    <col min="6" max="6" width="11.28515625" style="3" bestFit="1" customWidth="1"/>
    <col min="7" max="7" width="9.28515625" style="3" bestFit="1" customWidth="1"/>
    <col min="8" max="8" width="11.28515625" style="3" bestFit="1" customWidth="1"/>
    <col min="9" max="9" width="9.28515625" style="3" bestFit="1" customWidth="1"/>
    <col min="10" max="10" width="11.85546875" style="3" bestFit="1" customWidth="1"/>
    <col min="11" max="11" width="11.140625" style="3" bestFit="1" customWidth="1"/>
    <col min="12" max="12" width="11.28515625" style="3" bestFit="1" customWidth="1"/>
    <col min="13" max="13" width="11.42578125" style="3" bestFit="1" customWidth="1"/>
    <col min="14" max="14" width="11.28515625" style="3" bestFit="1" customWidth="1"/>
    <col min="15" max="15" width="9.28515625" style="3" bestFit="1" customWidth="1"/>
    <col min="16" max="16" width="11.28515625" style="3" bestFit="1" customWidth="1"/>
    <col min="17" max="17" width="9.28515625" style="3" bestFit="1" customWidth="1"/>
    <col min="18" max="18" width="11.28515625" style="3" bestFit="1" customWidth="1"/>
    <col min="19" max="19" width="9.28515625" style="3" bestFit="1" customWidth="1"/>
    <col min="20" max="20" width="11.28515625" style="3" bestFit="1" customWidth="1"/>
    <col min="21" max="21" width="9.28515625" style="3" bestFit="1" customWidth="1"/>
    <col min="22" max="22" width="11.28515625" style="3" bestFit="1" customWidth="1"/>
    <col min="23" max="23" width="9.28515625" style="3" bestFit="1" customWidth="1"/>
    <col min="24" max="24" width="11.28515625" style="3" bestFit="1" customWidth="1"/>
    <col min="25" max="25" width="9.28515625" style="3" bestFit="1" customWidth="1"/>
    <col min="26" max="16384" width="9.140625" style="3"/>
  </cols>
  <sheetData>
    <row r="2" spans="1:13" x14ac:dyDescent="0.2">
      <c r="A2" s="171" t="s">
        <v>83</v>
      </c>
      <c r="B2" s="171"/>
      <c r="C2" s="171"/>
      <c r="D2" s="171"/>
      <c r="E2" s="171"/>
      <c r="F2" s="172"/>
      <c r="G2" s="172"/>
      <c r="H2" s="172"/>
      <c r="I2" s="172"/>
      <c r="J2" s="172"/>
      <c r="K2" s="64"/>
      <c r="L2" s="64"/>
      <c r="M2" s="64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1" spans="1:13" x14ac:dyDescent="0.2">
      <c r="A21" s="38" t="s">
        <v>0</v>
      </c>
      <c r="B21" s="38" t="s">
        <v>1</v>
      </c>
      <c r="C21" s="56" t="s">
        <v>2</v>
      </c>
      <c r="D21" s="56" t="s">
        <v>3</v>
      </c>
      <c r="E21" s="56" t="s">
        <v>4</v>
      </c>
      <c r="F21" s="56" t="s">
        <v>5</v>
      </c>
      <c r="G21" s="56" t="s">
        <v>6</v>
      </c>
      <c r="H21" s="56" t="s">
        <v>7</v>
      </c>
      <c r="I21" s="56" t="s">
        <v>8</v>
      </c>
      <c r="J21" s="56" t="s">
        <v>9</v>
      </c>
      <c r="K21" s="56" t="s">
        <v>10</v>
      </c>
      <c r="L21" s="56" t="s">
        <v>11</v>
      </c>
      <c r="M21" s="56" t="s">
        <v>12</v>
      </c>
    </row>
    <row r="22" spans="1:13" x14ac:dyDescent="0.2">
      <c r="A22" s="43">
        <v>2017</v>
      </c>
      <c r="B22" s="55">
        <v>266.8</v>
      </c>
      <c r="C22" s="55">
        <v>332.7</v>
      </c>
      <c r="D22" s="55">
        <v>431.2</v>
      </c>
      <c r="E22" s="55">
        <v>361.5</v>
      </c>
      <c r="F22" s="55">
        <v>400.4</v>
      </c>
      <c r="G22" s="55">
        <v>388.8</v>
      </c>
      <c r="H22" s="55">
        <v>396.9</v>
      </c>
      <c r="I22" s="55">
        <v>429.7</v>
      </c>
      <c r="J22" s="55">
        <v>430.8</v>
      </c>
      <c r="K22" s="55">
        <v>465.9</v>
      </c>
      <c r="L22" s="55">
        <v>455.3</v>
      </c>
      <c r="M22" s="52">
        <v>471.4</v>
      </c>
    </row>
    <row r="23" spans="1:13" x14ac:dyDescent="0.2">
      <c r="A23" s="43">
        <v>2018</v>
      </c>
      <c r="B23" s="55">
        <v>374.3</v>
      </c>
      <c r="C23" s="55">
        <v>427.6</v>
      </c>
      <c r="D23" s="55">
        <v>524.1</v>
      </c>
      <c r="E23" s="55">
        <v>444.6</v>
      </c>
      <c r="F23" s="55">
        <v>505.6</v>
      </c>
      <c r="G23" s="55">
        <v>458.7</v>
      </c>
      <c r="H23" s="55">
        <v>488</v>
      </c>
      <c r="I23" s="55">
        <v>480.7</v>
      </c>
      <c r="J23" s="55">
        <v>474</v>
      </c>
      <c r="K23" s="55">
        <v>540.6</v>
      </c>
      <c r="L23" s="55">
        <v>522.6</v>
      </c>
      <c r="M23" s="52">
        <v>519.29999999999995</v>
      </c>
    </row>
    <row r="24" spans="1:13" x14ac:dyDescent="0.2">
      <c r="A24" s="43">
        <v>2019</v>
      </c>
      <c r="B24" s="55">
        <v>372.6</v>
      </c>
      <c r="C24" s="55">
        <v>459.3</v>
      </c>
      <c r="D24" s="55">
        <v>533.79999999999995</v>
      </c>
      <c r="E24" s="55">
        <v>515.6</v>
      </c>
      <c r="F24" s="55">
        <v>481.6</v>
      </c>
      <c r="G24" s="55">
        <v>445.4</v>
      </c>
      <c r="H24" s="55">
        <v>499.1</v>
      </c>
      <c r="I24" s="55">
        <v>464.3</v>
      </c>
      <c r="J24" s="55">
        <v>501.7</v>
      </c>
      <c r="K24" s="55">
        <v>525.29999999999995</v>
      </c>
      <c r="L24" s="55">
        <v>504.1</v>
      </c>
      <c r="M24" s="52">
        <v>539.70000000000005</v>
      </c>
    </row>
    <row r="25" spans="1:13" x14ac:dyDescent="0.2">
      <c r="A25" s="43">
        <v>2020</v>
      </c>
      <c r="B25" s="51">
        <v>379.8</v>
      </c>
      <c r="C25" s="51">
        <v>484.8</v>
      </c>
      <c r="D25" s="51">
        <v>500.5</v>
      </c>
      <c r="E25" s="51">
        <v>285.60000000000002</v>
      </c>
      <c r="F25" s="51">
        <v>329.4</v>
      </c>
      <c r="G25" s="51">
        <v>413.5</v>
      </c>
      <c r="H25" s="51">
        <v>496.6</v>
      </c>
      <c r="I25" s="51">
        <v>433.6</v>
      </c>
      <c r="J25" s="51">
        <v>508.3</v>
      </c>
      <c r="K25" s="51">
        <v>493.6</v>
      </c>
      <c r="L25" s="51">
        <v>522.9</v>
      </c>
      <c r="M25" s="52">
        <v>567.29999999999995</v>
      </c>
    </row>
    <row r="26" spans="1:13" x14ac:dyDescent="0.2">
      <c r="A26" s="43">
        <v>2021</v>
      </c>
      <c r="B26" s="51">
        <v>399.4</v>
      </c>
      <c r="C26" s="51">
        <v>521.4</v>
      </c>
      <c r="D26" s="51">
        <v>630.1</v>
      </c>
      <c r="E26" s="51">
        <v>562.20000000000005</v>
      </c>
      <c r="F26" s="51">
        <v>563.4</v>
      </c>
      <c r="G26" s="51">
        <v>589.70000000000005</v>
      </c>
      <c r="H26" s="51">
        <v>562</v>
      </c>
      <c r="I26" s="51">
        <v>574.9</v>
      </c>
      <c r="J26" s="51">
        <v>671.2</v>
      </c>
      <c r="K26" s="51">
        <v>646.9</v>
      </c>
      <c r="L26" s="51">
        <v>701.5</v>
      </c>
      <c r="M26" s="52">
        <v>754</v>
      </c>
    </row>
    <row r="27" spans="1:13" x14ac:dyDescent="0.2">
      <c r="A27" s="44">
        <v>2022</v>
      </c>
      <c r="B27" s="53">
        <v>621.20000000000005</v>
      </c>
      <c r="C27" s="53">
        <v>669.1</v>
      </c>
      <c r="D27" s="53">
        <v>747.3</v>
      </c>
      <c r="E27" s="53"/>
      <c r="F27" s="53"/>
      <c r="G27" s="53"/>
      <c r="H27" s="53"/>
      <c r="I27" s="53"/>
      <c r="J27" s="53"/>
      <c r="K27" s="53"/>
      <c r="L27" s="53"/>
      <c r="M27" s="54"/>
    </row>
  </sheetData>
  <mergeCells count="1">
    <mergeCell ref="A2:J2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O32"/>
  <sheetViews>
    <sheetView workbookViewId="0">
      <selection activeCell="AB15" sqref="AB15"/>
    </sheetView>
  </sheetViews>
  <sheetFormatPr defaultRowHeight="12" x14ac:dyDescent="0.2"/>
  <cols>
    <col min="1" max="1" width="19.140625" style="3" customWidth="1"/>
    <col min="2" max="2" width="9.140625" style="3" customWidth="1"/>
    <col min="3" max="3" width="8" style="3" customWidth="1"/>
    <col min="4" max="5" width="8.85546875" style="3" customWidth="1"/>
    <col min="6" max="6" width="7.42578125" style="3" customWidth="1"/>
    <col min="7" max="7" width="9" style="3" customWidth="1"/>
    <col min="8" max="8" width="8.28515625" style="3" customWidth="1"/>
    <col min="9" max="9" width="9.28515625" style="3" bestFit="1" customWidth="1"/>
    <col min="10" max="10" width="7.5703125" style="3" bestFit="1" customWidth="1"/>
    <col min="11" max="11" width="8" style="3" customWidth="1"/>
    <col min="12" max="12" width="8.85546875" style="3" customWidth="1"/>
    <col min="13" max="13" width="8.42578125" style="3" bestFit="1" customWidth="1"/>
    <col min="14" max="36" width="6" style="3" customWidth="1"/>
    <col min="37" max="38" width="6.42578125" style="3" customWidth="1"/>
    <col min="39" max="39" width="6.5703125" style="3" customWidth="1"/>
    <col min="40" max="40" width="7.28515625" style="3" customWidth="1"/>
    <col min="41" max="16384" width="9.140625" style="3"/>
  </cols>
  <sheetData>
    <row r="2" spans="1:13" x14ac:dyDescent="0.2">
      <c r="A2" s="164" t="s">
        <v>84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64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4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4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4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4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41" ht="1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4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41" x14ac:dyDescent="0.2">
      <c r="A23" s="176"/>
      <c r="B23" s="170">
        <v>2019</v>
      </c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>
        <v>2020</v>
      </c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65">
        <v>2021</v>
      </c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7"/>
      <c r="AL23" s="165">
        <v>2022</v>
      </c>
      <c r="AM23" s="166"/>
      <c r="AN23" s="167"/>
    </row>
    <row r="24" spans="1:41" x14ac:dyDescent="0.2">
      <c r="A24" s="177"/>
      <c r="B24" s="31" t="s">
        <v>13</v>
      </c>
      <c r="C24" s="31" t="s">
        <v>14</v>
      </c>
      <c r="D24" s="31" t="s">
        <v>15</v>
      </c>
      <c r="E24" s="31" t="s">
        <v>16</v>
      </c>
      <c r="F24" s="31" t="s">
        <v>17</v>
      </c>
      <c r="G24" s="31" t="s">
        <v>18</v>
      </c>
      <c r="H24" s="31" t="s">
        <v>19</v>
      </c>
      <c r="I24" s="31" t="s">
        <v>20</v>
      </c>
      <c r="J24" s="31" t="s">
        <v>21</v>
      </c>
      <c r="K24" s="31" t="s">
        <v>22</v>
      </c>
      <c r="L24" s="31" t="s">
        <v>23</v>
      </c>
      <c r="M24" s="31" t="s">
        <v>24</v>
      </c>
      <c r="N24" s="31" t="s">
        <v>13</v>
      </c>
      <c r="O24" s="31" t="s">
        <v>14</v>
      </c>
      <c r="P24" s="31" t="s">
        <v>15</v>
      </c>
      <c r="Q24" s="31" t="s">
        <v>16</v>
      </c>
      <c r="R24" s="31" t="s">
        <v>17</v>
      </c>
      <c r="S24" s="31" t="s">
        <v>25</v>
      </c>
      <c r="T24" s="31" t="s">
        <v>19</v>
      </c>
      <c r="U24" s="31" t="s">
        <v>26</v>
      </c>
      <c r="V24" s="31" t="s">
        <v>21</v>
      </c>
      <c r="W24" s="31" t="s">
        <v>27</v>
      </c>
      <c r="X24" s="31" t="s">
        <v>23</v>
      </c>
      <c r="Y24" s="31" t="s">
        <v>24</v>
      </c>
      <c r="Z24" s="72" t="s">
        <v>13</v>
      </c>
      <c r="AA24" s="72" t="s">
        <v>14</v>
      </c>
      <c r="AB24" s="73" t="s">
        <v>15</v>
      </c>
      <c r="AC24" s="72" t="s">
        <v>16</v>
      </c>
      <c r="AD24" s="72" t="s">
        <v>17</v>
      </c>
      <c r="AE24" s="72" t="s">
        <v>25</v>
      </c>
      <c r="AF24" s="72" t="s">
        <v>19</v>
      </c>
      <c r="AG24" s="72" t="s">
        <v>26</v>
      </c>
      <c r="AH24" s="83" t="s">
        <v>21</v>
      </c>
      <c r="AI24" s="44" t="s">
        <v>27</v>
      </c>
      <c r="AJ24" s="40" t="s">
        <v>23</v>
      </c>
      <c r="AK24" s="40" t="s">
        <v>24</v>
      </c>
      <c r="AL24" s="40" t="s">
        <v>13</v>
      </c>
      <c r="AM24" s="40" t="s">
        <v>14</v>
      </c>
      <c r="AN24" s="110" t="s">
        <v>15</v>
      </c>
    </row>
    <row r="25" spans="1:41" ht="27.75" customHeight="1" x14ac:dyDescent="0.2">
      <c r="A25" s="28" t="s">
        <v>61</v>
      </c>
      <c r="B25" s="47">
        <v>71.738158213015794</v>
      </c>
      <c r="C25" s="20">
        <v>123.27227087030982</v>
      </c>
      <c r="D25" s="20">
        <v>116.24365644398502</v>
      </c>
      <c r="E25" s="20">
        <v>96.580225893758936</v>
      </c>
      <c r="F25" s="20">
        <v>93.408604141465986</v>
      </c>
      <c r="G25" s="20">
        <v>92.490171422142794</v>
      </c>
      <c r="H25" s="20">
        <v>112.04816621722891</v>
      </c>
      <c r="I25" s="20">
        <v>93.020207912369386</v>
      </c>
      <c r="J25" s="20">
        <v>108.06099409813686</v>
      </c>
      <c r="K25" s="20">
        <v>104.71321760096355</v>
      </c>
      <c r="L25" s="20">
        <v>95.961007942682357</v>
      </c>
      <c r="M25" s="16">
        <v>107.05149255623367</v>
      </c>
      <c r="N25" s="20">
        <v>70.382208343865415</v>
      </c>
      <c r="O25" s="20">
        <v>127.63158194440297</v>
      </c>
      <c r="P25" s="20">
        <v>103.24095247310265</v>
      </c>
      <c r="Q25" s="20">
        <v>57.064146061655876</v>
      </c>
      <c r="R25" s="20">
        <v>115.32045479750228</v>
      </c>
      <c r="S25" s="20">
        <v>125.55839051166471</v>
      </c>
      <c r="T25" s="20">
        <v>120.09478099934977</v>
      </c>
      <c r="U25" s="20">
        <v>87.312042792465732</v>
      </c>
      <c r="V25" s="20">
        <v>117.22959939467061</v>
      </c>
      <c r="W25" s="20">
        <v>97.096953437578748</v>
      </c>
      <c r="X25" s="20">
        <v>105.93754706899317</v>
      </c>
      <c r="Y25" s="16">
        <v>108.49423751970338</v>
      </c>
      <c r="Z25" s="80">
        <v>70.407885353173725</v>
      </c>
      <c r="AA25" s="23">
        <v>130.56565598353049</v>
      </c>
      <c r="AB25" s="23">
        <v>120.83026196604835</v>
      </c>
      <c r="AC25" s="60">
        <v>89.231037795592442</v>
      </c>
      <c r="AD25" s="23">
        <v>100.2114807539604</v>
      </c>
      <c r="AE25" s="70">
        <v>104.66057637383682</v>
      </c>
      <c r="AF25" s="70">
        <v>95.30942428771003</v>
      </c>
      <c r="AG25" s="23">
        <v>102.29866266763055</v>
      </c>
      <c r="AH25" s="23">
        <v>116.75028041134044</v>
      </c>
      <c r="AI25" s="23">
        <v>96.373528322817748</v>
      </c>
      <c r="AJ25" s="23">
        <v>108.43907965493625</v>
      </c>
      <c r="AK25" s="106">
        <v>107.49454762149138</v>
      </c>
      <c r="AL25" s="23">
        <v>82.382820507434104</v>
      </c>
      <c r="AM25" s="23">
        <v>107.71021346216322</v>
      </c>
      <c r="AN25" s="155">
        <v>111.69471692488227</v>
      </c>
    </row>
    <row r="26" spans="1:41" ht="42" customHeight="1" x14ac:dyDescent="0.2">
      <c r="A26" s="29" t="s">
        <v>62</v>
      </c>
      <c r="B26" s="27">
        <f>IF(374257.25828="","-",372548.49281/374257.25828*100)</f>
        <v>99.543424894989869</v>
      </c>
      <c r="C26" s="15">
        <f>IF(427600.8878="","-",459248.98718/427600.8878*100)</f>
        <v>107.40131750961253</v>
      </c>
      <c r="D26" s="15">
        <f>IF(524151.65323="","-",533847.81488/524151.65323*100)</f>
        <v>101.84987714724333</v>
      </c>
      <c r="E26" s="15">
        <f>IF(444601.83252="","-",515591.42554/444601.83252*100)</f>
        <v>115.96700414337735</v>
      </c>
      <c r="F26" s="15">
        <f>IF(505594.98812="","-",481606.75367/505594.98812*100)</f>
        <v>95.255444572503052</v>
      </c>
      <c r="G26" s="15">
        <f>IF(458682.35918="","-",445438.91205/458682.35918*100)</f>
        <v>97.112719321999705</v>
      </c>
      <c r="H26" s="15">
        <f>IF(488041.26888="","-",499106.13257/488041.26888*100)</f>
        <v>102.26719836939048</v>
      </c>
      <c r="I26" s="15">
        <f>IF(480650.77296="","-",464269.56222/480650.77296*100)</f>
        <v>96.591868428897087</v>
      </c>
      <c r="J26" s="15">
        <f>IF(473973.76404="","-",501694.30423/473973.76404*100)</f>
        <v>105.84853894732886</v>
      </c>
      <c r="K26" s="15">
        <f>IF(540614.13985="","-",525340.24848/540614.13985*100)</f>
        <v>97.174714783775727</v>
      </c>
      <c r="L26" s="15">
        <f>IF(522571.0681="","-",504121.79757/522571.0681*100)</f>
        <v>96.469519333115954</v>
      </c>
      <c r="M26" s="17">
        <f>IF(519317.05816="","-",539669.9086/519317.05816*100)</f>
        <v>103.91915692353963</v>
      </c>
      <c r="N26" s="15">
        <f>IF(372548.49281="","-",379831.59944/372548.49281*100)</f>
        <v>101.95494191241148</v>
      </c>
      <c r="O26" s="15">
        <f>IF(459248.98718="","-",484785.07909/459248.98718*100)</f>
        <v>105.56040244460927</v>
      </c>
      <c r="P26" s="15">
        <f>IF(533847.81488="","-",500496.7331/533847.81488*100)</f>
        <v>93.752698643620619</v>
      </c>
      <c r="Q26" s="15">
        <f>IF(515591.42554="","-",285604.18681/515591.42554*100)</f>
        <v>55.393509795256001</v>
      </c>
      <c r="R26" s="15">
        <f>IF(481606.75367="","-",329360.04715/481606.75367*100)</f>
        <v>68.38775508029515</v>
      </c>
      <c r="S26" s="15">
        <f>IF(445438.91205="","-",413539.17419/445438.91205*100)</f>
        <v>92.838583025180498</v>
      </c>
      <c r="T26" s="15">
        <f>IF(499106.13257="","-",496638.96559/499106.13257*100)</f>
        <v>99.505682896081424</v>
      </c>
      <c r="U26" s="15">
        <f>IF(464269.56222="","-",433625.62616/464269.56222*100)</f>
        <v>93.399537993946922</v>
      </c>
      <c r="V26" s="15">
        <f>IF(501694.30423="","-",508337.58442/501694.30423*100)</f>
        <v>101.32416894790069</v>
      </c>
      <c r="W26" s="15">
        <f>IF(525340.24848="","-",493580.30765/525340.24848*100)</f>
        <v>93.954405564414117</v>
      </c>
      <c r="X26" s="15">
        <f>IF(504121.79757="","-",522886.87074/504121.79757*100)</f>
        <v>103.7223292586142</v>
      </c>
      <c r="Y26" s="17">
        <f>IF(539669.9086="","-",567302.1235/539669.9086*100)</f>
        <v>105.12020671519058</v>
      </c>
      <c r="Z26" s="76">
        <f>IF(379831.59944="","-",399368.86107/379831.59944*100)</f>
        <v>105.14366410240868</v>
      </c>
      <c r="AA26" s="61">
        <f>IF(484785.07909="","-",521438.57325/484785.07909*100)</f>
        <v>107.56077192573727</v>
      </c>
      <c r="AB26" s="61">
        <f>IF(500496.7331="","-",630055.59405/500496.7331*100)</f>
        <v>125.88605526903886</v>
      </c>
      <c r="AC26" s="61">
        <f>IF(285604.18681="","-",562205.14526/285604.18681*100)</f>
        <v>196.84765533007069</v>
      </c>
      <c r="AD26" s="61">
        <f>IF(329360.04715="","-",563394.10094/329360.04715*100)</f>
        <v>171.05720800538208</v>
      </c>
      <c r="AE26" s="61">
        <f>IF(413539.17419="","-",589651.5133/413539.17419*100)</f>
        <v>142.58661575531545</v>
      </c>
      <c r="AF26" s="61">
        <f>IF(496638.96559="","-",561993.46263/496638.96559*100)</f>
        <v>113.15935751484174</v>
      </c>
      <c r="AG26" s="15">
        <f>IF(433625.62616="","-",574911.79655/433625.62616*100)</f>
        <v>132.58252323350189</v>
      </c>
      <c r="AH26" s="15">
        <f>IF(508337.58442="","-",671211.13459/508337.58442*100)</f>
        <v>132.04043044659673</v>
      </c>
      <c r="AI26" s="15">
        <f>IF(493580.30765="","-",646869.8529/493580.30765*100)</f>
        <v>131.05665742213895</v>
      </c>
      <c r="AJ26" s="15">
        <f>IF(522886.87074="","-",701459.71505/522886.87074*100)</f>
        <v>134.15133450516365</v>
      </c>
      <c r="AK26" s="17">
        <f>IF(567302.1235="","-",754030.94744/567302.1235*100)</f>
        <v>132.91523444121219</v>
      </c>
      <c r="AL26" s="15">
        <f>IF(399368.86107="","-",621191.962/399368.86107*100)</f>
        <v>155.54341426011172</v>
      </c>
      <c r="AM26" s="15">
        <f>IF(521438.57325="","-",669087.18828/521438.57325*100)</f>
        <v>128.31562960709678</v>
      </c>
      <c r="AN26" s="17">
        <f>IF(630055.59405="","-",747335.04093/630055.59405*100)</f>
        <v>118.61414262289576</v>
      </c>
    </row>
    <row r="27" spans="1:41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12"/>
      <c r="P27" s="12"/>
      <c r="Q27" s="12"/>
      <c r="R27" s="12"/>
      <c r="S27" s="12"/>
      <c r="T27" s="12"/>
    </row>
    <row r="28" spans="1:41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2"/>
      <c r="P28" s="12"/>
      <c r="Q28" s="12"/>
      <c r="R28" s="12"/>
      <c r="S28" s="12"/>
      <c r="T28" s="12"/>
      <c r="Z28" s="77"/>
      <c r="AA28" s="77"/>
      <c r="AB28" s="78"/>
      <c r="AC28" s="79"/>
      <c r="AD28" s="77"/>
      <c r="AE28" s="71"/>
      <c r="AF28" s="71"/>
      <c r="AG28" s="71"/>
      <c r="AH28" s="71"/>
    </row>
    <row r="31" spans="1:41" ht="15.75" x14ac:dyDescent="0.25">
      <c r="S31" s="98"/>
      <c r="T31" s="99"/>
      <c r="U31" s="100"/>
      <c r="V31" s="99"/>
      <c r="W31" s="98"/>
      <c r="X31" s="99"/>
      <c r="Y31" s="100"/>
      <c r="Z31" s="99"/>
      <c r="AA31" s="100"/>
      <c r="AB31" s="99"/>
      <c r="AC31" s="97"/>
      <c r="AD31" s="99"/>
      <c r="AE31" s="97"/>
      <c r="AF31" s="99"/>
      <c r="AG31" s="97"/>
      <c r="AH31" s="99"/>
      <c r="AI31" s="101"/>
      <c r="AJ31" s="99"/>
      <c r="AK31" s="89"/>
      <c r="AL31" s="99"/>
      <c r="AM31" s="97"/>
      <c r="AN31" s="99"/>
      <c r="AO31" s="96"/>
    </row>
    <row r="32" spans="1:41" ht="15.75" x14ac:dyDescent="0.2">
      <c r="X32" s="97"/>
    </row>
  </sheetData>
  <mergeCells count="6">
    <mergeCell ref="AL23:AN23"/>
    <mergeCell ref="A2:L2"/>
    <mergeCell ref="A23:A24"/>
    <mergeCell ref="B23:M23"/>
    <mergeCell ref="N23:Y23"/>
    <mergeCell ref="Z23:AK23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31"/>
  <sheetViews>
    <sheetView workbookViewId="0">
      <selection activeCell="A2" sqref="A2:F2"/>
    </sheetView>
  </sheetViews>
  <sheetFormatPr defaultRowHeight="12" x14ac:dyDescent="0.2"/>
  <cols>
    <col min="1" max="1" width="24" style="3" customWidth="1"/>
    <col min="2" max="7" width="14.85546875" style="3" bestFit="1" customWidth="1"/>
    <col min="8" max="16384" width="9.140625" style="3"/>
  </cols>
  <sheetData>
    <row r="2" spans="1:13" x14ac:dyDescent="0.2">
      <c r="A2" s="164" t="s">
        <v>109</v>
      </c>
      <c r="B2" s="164"/>
      <c r="C2" s="164"/>
      <c r="D2" s="164"/>
      <c r="E2" s="164"/>
      <c r="F2" s="164"/>
      <c r="G2" s="68"/>
      <c r="H2" s="64"/>
      <c r="I2" s="64"/>
      <c r="J2" s="64"/>
      <c r="K2" s="64"/>
      <c r="L2" s="64"/>
      <c r="M2" s="64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4"/>
      <c r="B19" s="4"/>
      <c r="C19" s="4"/>
      <c r="D19" s="4"/>
      <c r="E19" s="4"/>
      <c r="F19" s="4"/>
      <c r="G19" s="4"/>
    </row>
    <row r="20" spans="1:7" ht="13.5" customHeight="1" x14ac:dyDescent="0.2">
      <c r="A20" s="4"/>
      <c r="B20" s="4"/>
      <c r="C20" s="4"/>
      <c r="D20" s="4"/>
      <c r="E20" s="4"/>
      <c r="F20" s="4"/>
      <c r="G20" s="4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ht="4.5" customHeight="1" x14ac:dyDescent="0.2">
      <c r="A22" s="42"/>
      <c r="B22" s="42"/>
      <c r="C22" s="42"/>
      <c r="D22" s="42"/>
      <c r="E22" s="42"/>
      <c r="F22" s="42"/>
      <c r="G22" s="42"/>
    </row>
    <row r="23" spans="1:7" x14ac:dyDescent="0.2">
      <c r="A23" s="42"/>
      <c r="B23" s="42"/>
      <c r="C23" s="42"/>
      <c r="D23" s="42"/>
      <c r="E23" s="42"/>
      <c r="F23" s="42"/>
      <c r="G23" s="42"/>
    </row>
    <row r="24" spans="1:7" ht="24" x14ac:dyDescent="0.2">
      <c r="A24" s="57" t="s">
        <v>28</v>
      </c>
      <c r="B24" s="37" t="s">
        <v>90</v>
      </c>
      <c r="C24" s="14" t="s">
        <v>91</v>
      </c>
      <c r="D24" s="14" t="s">
        <v>92</v>
      </c>
      <c r="E24" s="14" t="s">
        <v>93</v>
      </c>
      <c r="F24" s="14" t="s">
        <v>94</v>
      </c>
      <c r="G24" s="14" t="s">
        <v>95</v>
      </c>
    </row>
    <row r="25" spans="1:7" x14ac:dyDescent="0.2">
      <c r="A25" s="48" t="s">
        <v>29</v>
      </c>
      <c r="B25" s="131">
        <v>4.5999999999999996</v>
      </c>
      <c r="C25" s="132">
        <v>2.1</v>
      </c>
      <c r="D25" s="132">
        <v>1.7</v>
      </c>
      <c r="E25" s="132">
        <v>1.7</v>
      </c>
      <c r="F25" s="132">
        <v>2.7</v>
      </c>
      <c r="G25" s="133">
        <v>2.6</v>
      </c>
    </row>
    <row r="26" spans="1:7" x14ac:dyDescent="0.2">
      <c r="A26" s="49" t="s">
        <v>30</v>
      </c>
      <c r="B26" s="134">
        <v>3.7</v>
      </c>
      <c r="C26" s="121">
        <v>4.7</v>
      </c>
      <c r="D26" s="121">
        <v>4.5</v>
      </c>
      <c r="E26" s="121">
        <v>4</v>
      </c>
      <c r="F26" s="121">
        <v>5.7</v>
      </c>
      <c r="G26" s="111">
        <v>6.3</v>
      </c>
    </row>
    <row r="27" spans="1:7" x14ac:dyDescent="0.2">
      <c r="A27" s="49" t="s">
        <v>31</v>
      </c>
      <c r="B27" s="134">
        <v>74.5</v>
      </c>
      <c r="C27" s="121">
        <v>85.8</v>
      </c>
      <c r="D27" s="121">
        <v>84.5</v>
      </c>
      <c r="E27" s="121">
        <v>81.5</v>
      </c>
      <c r="F27" s="121">
        <v>80.2</v>
      </c>
      <c r="G27" s="111">
        <v>80.8</v>
      </c>
    </row>
    <row r="28" spans="1:7" x14ac:dyDescent="0.2">
      <c r="A28" s="49" t="s">
        <v>32</v>
      </c>
      <c r="B28" s="134">
        <v>1.5</v>
      </c>
      <c r="C28" s="121">
        <v>2.2000000000000002</v>
      </c>
      <c r="D28" s="121">
        <v>2.2000000000000002</v>
      </c>
      <c r="E28" s="121">
        <v>2.6</v>
      </c>
      <c r="F28" s="121">
        <v>2.6</v>
      </c>
      <c r="G28" s="111">
        <v>2.6</v>
      </c>
    </row>
    <row r="29" spans="1:7" x14ac:dyDescent="0.2">
      <c r="A29" s="49" t="s">
        <v>49</v>
      </c>
      <c r="B29" s="134">
        <v>0.1</v>
      </c>
      <c r="C29" s="121">
        <v>0.2</v>
      </c>
      <c r="D29" s="121">
        <v>0.2</v>
      </c>
      <c r="E29" s="121">
        <v>0.2</v>
      </c>
      <c r="F29" s="121">
        <v>0.3</v>
      </c>
      <c r="G29" s="111">
        <v>0.3</v>
      </c>
    </row>
    <row r="30" spans="1:7" x14ac:dyDescent="0.2">
      <c r="A30" s="49" t="s">
        <v>50</v>
      </c>
      <c r="B30" s="134">
        <v>15.1</v>
      </c>
      <c r="C30" s="121">
        <v>4.5</v>
      </c>
      <c r="D30" s="121">
        <v>6.4</v>
      </c>
      <c r="E30" s="121">
        <v>9.3000000000000007</v>
      </c>
      <c r="F30" s="121">
        <v>7.9</v>
      </c>
      <c r="G30" s="111">
        <v>6.8</v>
      </c>
    </row>
    <row r="31" spans="1:7" x14ac:dyDescent="0.2">
      <c r="A31" s="50" t="s">
        <v>51</v>
      </c>
      <c r="B31" s="135">
        <v>0.5</v>
      </c>
      <c r="C31" s="136">
        <v>0.5</v>
      </c>
      <c r="D31" s="136">
        <v>0.5</v>
      </c>
      <c r="E31" s="136">
        <v>0.7</v>
      </c>
      <c r="F31" s="136">
        <v>0.6</v>
      </c>
      <c r="G31" s="137">
        <v>0.6</v>
      </c>
    </row>
  </sheetData>
  <mergeCells count="1"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Petrusca</dc:creator>
  <cp:lastModifiedBy>Doina Vudvud</cp:lastModifiedBy>
  <dcterms:created xsi:type="dcterms:W3CDTF">2017-02-13T11:50:10Z</dcterms:created>
  <dcterms:modified xsi:type="dcterms:W3CDTF">2022-05-17T05:20:58Z</dcterms:modified>
</cp:coreProperties>
</file>