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7368" activeTab="1"/>
  </bookViews>
  <sheets>
    <sheet name="Contravenții_categorii" sheetId="2" r:id="rId1"/>
    <sheet name="Contravenții_organe" sheetId="3" r:id="rId2"/>
  </sheets>
  <calcPr calcId="152511"/>
</workbook>
</file>

<file path=xl/calcChain.xml><?xml version="1.0" encoding="utf-8"?>
<calcChain xmlns="http://schemas.openxmlformats.org/spreadsheetml/2006/main">
  <c r="C22" i="3" l="1"/>
  <c r="C8" i="3"/>
  <c r="C21" i="3"/>
  <c r="C20" i="3"/>
  <c r="C19" i="3"/>
  <c r="C18" i="3"/>
  <c r="C17" i="3"/>
  <c r="C16" i="3"/>
  <c r="C15" i="3"/>
  <c r="C14" i="3"/>
  <c r="C13" i="3"/>
  <c r="C12" i="3"/>
  <c r="C11" i="3"/>
  <c r="C10" i="3"/>
  <c r="C9" i="3"/>
  <c r="C6" i="3" l="1"/>
  <c r="E47" i="3" l="1"/>
  <c r="D47" i="3"/>
  <c r="E45" i="3"/>
  <c r="D45" i="3"/>
  <c r="E40" i="3"/>
  <c r="D40" i="3"/>
  <c r="E37" i="3"/>
  <c r="D37" i="3"/>
  <c r="E50" i="3"/>
  <c r="D50" i="3"/>
  <c r="E38" i="3"/>
  <c r="D38" i="3"/>
  <c r="E42" i="3"/>
  <c r="D42" i="3"/>
  <c r="D49" i="3"/>
  <c r="E43" i="3"/>
  <c r="D43" i="3"/>
  <c r="E44" i="3"/>
  <c r="D44" i="3"/>
  <c r="E39" i="3"/>
  <c r="D39" i="3"/>
  <c r="E35" i="3"/>
  <c r="D35" i="3"/>
  <c r="E34" i="3"/>
  <c r="D34" i="3"/>
  <c r="E32" i="3"/>
  <c r="D32" i="3"/>
  <c r="E48" i="3"/>
  <c r="D48" i="3"/>
  <c r="E31" i="3"/>
  <c r="D31" i="3"/>
  <c r="E36" i="3"/>
  <c r="D36" i="3"/>
  <c r="D41" i="3"/>
  <c r="E33" i="3"/>
  <c r="D33" i="3" l="1"/>
  <c r="D29" i="3"/>
  <c r="I9" i="2"/>
  <c r="D20" i="2"/>
  <c r="I23" i="2" l="1"/>
  <c r="H23" i="2"/>
  <c r="I22" i="2"/>
  <c r="H22" i="2"/>
  <c r="I21" i="2"/>
  <c r="H21" i="2"/>
  <c r="I20" i="2"/>
  <c r="H20" i="2"/>
  <c r="I19" i="2"/>
  <c r="H19" i="2"/>
  <c r="I18" i="2"/>
  <c r="H18" i="2"/>
  <c r="H17" i="2"/>
  <c r="I16" i="2"/>
  <c r="H16" i="2"/>
  <c r="I15" i="2"/>
  <c r="H15" i="2"/>
  <c r="I14" i="2"/>
  <c r="H14" i="2"/>
  <c r="I13" i="2"/>
  <c r="H13" i="2"/>
  <c r="I12" i="2"/>
  <c r="H12" i="2"/>
  <c r="I11" i="2"/>
  <c r="H11" i="2"/>
  <c r="I10" i="2"/>
  <c r="H10" i="2"/>
  <c r="H9" i="2"/>
  <c r="H7" i="2"/>
  <c r="D9" i="2" l="1"/>
  <c r="D21" i="2" l="1"/>
  <c r="D23" i="2"/>
  <c r="D22" i="2"/>
  <c r="D19" i="2"/>
  <c r="D18" i="2"/>
  <c r="D17" i="2"/>
  <c r="D16" i="2"/>
  <c r="D15" i="2"/>
  <c r="D14" i="2"/>
  <c r="D13" i="2"/>
  <c r="D12" i="2"/>
  <c r="D11" i="2"/>
  <c r="D10" i="2"/>
</calcChain>
</file>

<file path=xl/sharedStrings.xml><?xml version="1.0" encoding="utf-8"?>
<sst xmlns="http://schemas.openxmlformats.org/spreadsheetml/2006/main" count="129" uniqueCount="72">
  <si>
    <t>Cazuri</t>
  </si>
  <si>
    <t>inclusiv:</t>
  </si>
  <si>
    <t>Suma amenzilor, mii lei</t>
  </si>
  <si>
    <t>amendă</t>
  </si>
  <si>
    <t>aplicate</t>
  </si>
  <si>
    <t>încasate</t>
  </si>
  <si>
    <t>Total</t>
  </si>
  <si>
    <t>ce atentează la drepturile politice, de muncă şi alte drepturi constituţionale ale persoanei fizice</t>
  </si>
  <si>
    <t>-</t>
  </si>
  <si>
    <t>ce atentează la sănătatea populaţiei, persoanei, la starea sanitar-epidemiologică</t>
  </si>
  <si>
    <t>ce atentează la drepturile reale</t>
  </si>
  <si>
    <t>în domeniul protecţiei mediului</t>
  </si>
  <si>
    <t xml:space="preserve">în domeniul industriei, con-strucţiilor, energeticii, gospo-dăriei comunale, locuinţelor şi amenajării teritoriului </t>
  </si>
  <si>
    <t>în domeniul agricol şi sanitar-veterinar</t>
  </si>
  <si>
    <t>ce atentează la regimul din transporturi</t>
  </si>
  <si>
    <t>în domeniul circulaţiei rutiere</t>
  </si>
  <si>
    <t>ce afectează activitatea de întreprinzător, fiscalitatea, activitatea vamală şi valorile mobiliare</t>
  </si>
  <si>
    <t>ce afectează activitatea autorităţilor publice</t>
  </si>
  <si>
    <t>ce atentează la regimul frontierei de stat şi regimul de şedere pe teritoriul Republicii Moldova</t>
  </si>
  <si>
    <t>ce atentează la modul de administrare şi în domeniul supravegherii pieţei, metrologiei, standardizării şi protecţiei consumatorilor</t>
  </si>
  <si>
    <t>ce atentează la ordinea publică şi securitatea publică</t>
  </si>
  <si>
    <t>în domeniul evidenţei militare</t>
  </si>
  <si>
    <t xml:space="preserve">Total </t>
  </si>
  <si>
    <t>Ministerul Afacerilor Interne</t>
  </si>
  <si>
    <t>Judecătoriile raionale şi municipale</t>
  </si>
  <si>
    <t>Organele de specialitate în domeniul transporturilor</t>
  </si>
  <si>
    <t xml:space="preserve">Comisiile administrative de pe lîngă organele administraţiei publice locale şi primării </t>
  </si>
  <si>
    <t>Compania Naţională de Asigurări în Medicină</t>
  </si>
  <si>
    <t>Comisia Naţională a Pieţei Financiare</t>
  </si>
  <si>
    <t>în % faţă de total</t>
  </si>
  <si>
    <t>Agenția  pentru Supraveghere Tehnică</t>
  </si>
  <si>
    <t>Autorități administrative din subordinea Ministerului Finanțelor</t>
  </si>
  <si>
    <t>Agenția Națională pentru Sănătate Publică</t>
  </si>
  <si>
    <t>Agenția Națională pentru Siguranța Alimentelor</t>
  </si>
  <si>
    <t>muncă neremunerată în folosul comunității</t>
  </si>
  <si>
    <t xml:space="preserve">Agenția Națională pentru Reglementare în Comunicații Electronice și Tehnologia  Informaţiei  </t>
  </si>
  <si>
    <t>Serviciul  Vamal</t>
  </si>
  <si>
    <t>Agenția pentru Protecția Consumatorilor și Supravegherea Pieței</t>
  </si>
  <si>
    <t>Inspectoratul pentru Protecția Mediului</t>
  </si>
  <si>
    <t>Ministerul Aparării</t>
  </si>
  <si>
    <t>în domeniul comunicaţiilor electronice, comunicațiilor poştale şi al tehnologiei informaţiei</t>
  </si>
  <si>
    <t>Procuraturile teritoriale și specializate</t>
  </si>
  <si>
    <t>Serviciul Prevenirea și Combaterea Spălării Banilor</t>
  </si>
  <si>
    <t>Autoritatea Națională de Integritate</t>
  </si>
  <si>
    <t>avertisment</t>
  </si>
  <si>
    <t>Total contravenții constatate
(cazuri)</t>
  </si>
  <si>
    <t>Categorii de contravenții</t>
  </si>
  <si>
    <t>Total decizii de aplicare a sancțiunii</t>
  </si>
  <si>
    <t>Principalele sancțiuni aplicate, inclusiv (cazuri):</t>
  </si>
  <si>
    <t>Cancelaria de Stat</t>
  </si>
  <si>
    <t>Organele de stat cu atribuții  în domeniul patrimoniului cultural </t>
  </si>
  <si>
    <t>c</t>
  </si>
  <si>
    <t>s</t>
  </si>
  <si>
    <t>Administrația publică locală</t>
  </si>
  <si>
    <t>În % față de total</t>
  </si>
  <si>
    <t>Organe cu drept de constatare a contravențiilor</t>
  </si>
  <si>
    <t>Organe cu drept de examinare a contravențiilor</t>
  </si>
  <si>
    <t>Simboluri folosite</t>
  </si>
  <si>
    <t>"-" evenimentul nu a existat.</t>
  </si>
  <si>
    <t>Ministerul Apărării</t>
  </si>
  <si>
    <t>Uniunea Executorilor Judecatorești</t>
  </si>
  <si>
    <t xml:space="preserve">"c" - date confidențiale. </t>
  </si>
  <si>
    <t>"s" - pentru a asigura confidențialitatea pozițiilor marcate cu 'c', pozițiile marcate cu 's' în coloanele corespunzătoare nu pot fi diseminate (vezi Art. 18, par.4 și Art. 23, par.5 al Legii cu privire la Statistica oficială Nr.93 din 26.05.2017).</t>
  </si>
  <si>
    <t xml:space="preserve">Principalele sancțiuni aplicate, inclusiv (cazuri):
</t>
  </si>
  <si>
    <r>
      <rPr>
        <i/>
        <vertAlign val="superscript"/>
        <sz val="9"/>
        <color theme="1"/>
        <rFont val="Arial"/>
        <family val="2"/>
        <charset val="204"/>
      </rPr>
      <t xml:space="preserve">1 </t>
    </r>
    <r>
      <rPr>
        <i/>
        <sz val="9"/>
        <color theme="1"/>
        <rFont val="Arial"/>
        <family val="2"/>
        <charset val="204"/>
      </rPr>
      <t>Divizarea este prezentată conform Codului Contravenţional al  Republicii Moldova.</t>
    </r>
  </si>
  <si>
    <r>
      <rPr>
        <b/>
        <sz val="9"/>
        <rFont val="Arial"/>
        <family val="2"/>
        <charset val="204"/>
      </rPr>
      <t xml:space="preserve">Tabelul 1. </t>
    </r>
    <r>
      <rPr>
        <b/>
        <i/>
        <sz val="9"/>
        <rFont val="Arial"/>
        <family val="2"/>
        <charset val="204"/>
      </rPr>
      <t>Numărul total al contravenţiilor constatate, al deciziilor de aplicare a pedepsei și al principalelor sancțiuni aplicate, pe categorii de contravenții, în anul 2020</t>
    </r>
    <r>
      <rPr>
        <b/>
        <i/>
        <vertAlign val="superscript"/>
        <sz val="9"/>
        <rFont val="Arial"/>
        <family val="2"/>
        <charset val="204"/>
      </rPr>
      <t>1</t>
    </r>
  </si>
  <si>
    <r>
      <t xml:space="preserve">Alte organe </t>
    </r>
    <r>
      <rPr>
        <vertAlign val="superscript"/>
        <sz val="9"/>
        <color theme="1"/>
        <rFont val="Arial"/>
        <family val="2"/>
        <charset val="204"/>
      </rPr>
      <t>2</t>
    </r>
  </si>
  <si>
    <r>
      <rPr>
        <i/>
        <vertAlign val="superscript"/>
        <sz val="9"/>
        <color theme="1"/>
        <rFont val="Arial"/>
        <family val="2"/>
        <charset val="204"/>
      </rPr>
      <t>1</t>
    </r>
    <r>
      <rPr>
        <i/>
        <sz val="9"/>
        <color theme="1"/>
        <rFont val="Arial"/>
        <family val="2"/>
        <charset val="204"/>
      </rPr>
      <t xml:space="preserve"> Divizarea este prezentată conform Codului Contravenţional al Republicii Moldova, iar datele din tabel includ doar organele care au drept de constatare.</t>
    </r>
  </si>
  <si>
    <r>
      <t xml:space="preserve">2 - </t>
    </r>
    <r>
      <rPr>
        <i/>
        <sz val="9"/>
        <color theme="1"/>
        <rFont val="Arial"/>
        <family val="2"/>
        <charset val="204"/>
      </rPr>
      <t>Agenția Națională pentru Reglementare în Energetică, Agenția Națională pentru Reglementare în Energetică, Agenția Națională pentru Reglementare în Comunicații Electronice și Tehnologia  Informaţiei, Centrul National Anticorupție, Consiliul Concurenţei, Comisia Electorală Centrală, Agentia Națională de Reglementare a Activităților Nucleare și Radiologice, Cancelaria de Stat, Consiliul pentru prevenirea și eliminarea discriminării și asigurarea egalităţii, Autoritatea Națională de Integritate, Serviciile publice de gospodărie comunală, Centrul Național pentru Protecția Datelor cu Caracter Personal, Inspectoratul de Stat al Muncii, Organele de stat cu atribuții  în domeniul patrimoniului cultural, Inspectoratul Național de Probațiune, Comisia Naţională a Pieţei Financiare, Serviciul Prevenirea și Combaterea Spălării Banilor</t>
    </r>
  </si>
  <si>
    <r>
      <rPr>
        <i/>
        <vertAlign val="superscript"/>
        <sz val="9"/>
        <rFont val="Arial"/>
        <family val="2"/>
        <charset val="204"/>
      </rPr>
      <t xml:space="preserve">3 </t>
    </r>
    <r>
      <rPr>
        <i/>
        <sz val="9"/>
        <rFont val="Arial"/>
        <family val="2"/>
        <charset val="204"/>
      </rPr>
      <t>Divizarea este prezentată conform Codului contravenţional al Republicii Moldova, iar datele din tabel includ doar organele care au drept de examinare și au aplicat sancțiuni în anul respectiv.</t>
    </r>
  </si>
  <si>
    <r>
      <rPr>
        <b/>
        <sz val="9"/>
        <color theme="1"/>
        <rFont val="Arial"/>
        <family val="2"/>
        <charset val="204"/>
      </rPr>
      <t xml:space="preserve">Tabelul 2. </t>
    </r>
    <r>
      <rPr>
        <b/>
        <i/>
        <sz val="9"/>
        <color theme="1"/>
        <rFont val="Arial"/>
        <family val="2"/>
        <charset val="204"/>
      </rPr>
      <t>Numărul contravențiilor constatate în funcție de organele împuternicite să constate  contravenții, în anul 2020</t>
    </r>
    <r>
      <rPr>
        <b/>
        <i/>
        <vertAlign val="superscript"/>
        <sz val="9"/>
        <color theme="1"/>
        <rFont val="Arial"/>
        <family val="2"/>
        <charset val="204"/>
      </rPr>
      <t>1</t>
    </r>
  </si>
  <si>
    <r>
      <rPr>
        <b/>
        <sz val="9"/>
        <color theme="1"/>
        <rFont val="Arial"/>
        <family val="2"/>
        <charset val="204"/>
      </rPr>
      <t xml:space="preserve">Tabelul 3. </t>
    </r>
    <r>
      <rPr>
        <b/>
        <i/>
        <sz val="9"/>
        <color theme="1"/>
        <rFont val="Arial"/>
        <family val="2"/>
        <charset val="204"/>
      </rPr>
      <t>Numărul principalelor sancțiuni aplicate  în funcție de organele împuternicite să examineze contravenții, în anul 2020</t>
    </r>
    <r>
      <rPr>
        <b/>
        <i/>
        <vertAlign val="superscript"/>
        <sz val="9"/>
        <color theme="1"/>
        <rFont val="Arial"/>
        <family val="2"/>
        <charset val="204"/>
      </rPr>
      <t>3</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</si>
</sst>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7" x14ac:knownFonts="1">
    <font>
      <sz val="11"/>
      <color theme="1"/>
      <name val="Calibri"/>
      <family val="2"/>
      <scheme val="minor"/>
    </font>
    <font>
      <sz val="9"/>
      <name val="Calibri"/>
      <family val="2"/>
      <charset val="204"/>
    </font>
    <font>
      <sz val="9"/>
      <name val="Arial"/>
      <family val="2"/>
      <charset val="204"/>
    </font>
    <font>
      <b/>
      <i/>
      <sz val="9"/>
      <name val="Arial"/>
      <family val="2"/>
      <charset val="204"/>
    </font>
    <font>
      <b/>
      <i/>
      <vertAlign val="superscript"/>
      <sz val="9"/>
      <name val="Arial"/>
      <family val="2"/>
      <charset val="204"/>
    </font>
    <font>
      <b/>
      <i/>
      <sz val="9"/>
      <color theme="1"/>
      <name val="Arial"/>
      <family val="2"/>
      <charset val="204"/>
    </font>
    <font>
      <sz val="9"/>
      <color rgb="FFFF0000"/>
      <name val="Arial"/>
      <family val="2"/>
      <charset val="204"/>
    </font>
    <font>
      <sz val="9"/>
      <color theme="1"/>
      <name val="Arial"/>
      <family val="2"/>
      <charset val="204"/>
    </font>
    <font>
      <b/>
      <sz val="9"/>
      <name val="Arial"/>
      <family val="2"/>
      <charset val="204"/>
    </font>
    <font>
      <b/>
      <sz val="9"/>
      <color theme="1"/>
      <name val="Arial"/>
      <family val="2"/>
      <charset val="204"/>
    </font>
    <font>
      <i/>
      <sz val="9"/>
      <color theme="1"/>
      <name val="Arial"/>
      <family val="2"/>
      <charset val="204"/>
    </font>
    <font>
      <i/>
      <vertAlign val="superscript"/>
      <sz val="9"/>
      <color theme="1"/>
      <name val="Arial"/>
      <family val="2"/>
      <charset val="204"/>
    </font>
    <font>
      <b/>
      <i/>
      <vertAlign val="superscript"/>
      <sz val="9"/>
      <color theme="1"/>
      <name val="Arial"/>
      <family val="2"/>
      <charset val="204"/>
    </font>
    <font>
      <vertAlign val="superscript"/>
      <sz val="9"/>
      <color theme="1"/>
      <name val="Arial"/>
      <family val="2"/>
      <charset val="204"/>
    </font>
    <font>
      <b/>
      <i/>
      <sz val="9"/>
      <color rgb="FFFF0000"/>
      <name val="Arial"/>
      <family val="2"/>
      <charset val="204"/>
    </font>
    <font>
      <i/>
      <sz val="9"/>
      <name val="Arial"/>
      <family val="2"/>
      <charset val="204"/>
    </font>
    <font>
      <i/>
      <vertAlign val="superscript"/>
      <sz val="9"/>
      <name val="Arial"/>
      <family val="2"/>
      <charset val="204"/>
    </font>
  </fonts>
  <fills count="3">
    <fill>
      <patternFill patternType="none"/>
    </fill>
    <fill>
      <patternFill patternType="gray125"/>
    </fill>
    <fill>
      <patternFill patternType="solid">
        <fgColor theme="0"/>
        <bgColor indexed="64"/>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14"/>
  </cellStyleXfs>
  <cellXfs count="139">
    <xf numFmtId="0" fontId="0" fillId="0" borderId="0" xfId="0"/>
    <xf numFmtId="0" fontId="2" fillId="0" borderId="0" xfId="1" applyNumberFormat="1" applyFont="1" applyBorder="1" applyAlignment="1">
      <alignment wrapText="1"/>
    </xf>
    <xf numFmtId="0" fontId="2" fillId="2" borderId="0" xfId="1" applyNumberFormat="1" applyFont="1" applyFill="1" applyBorder="1" applyAlignment="1">
      <alignment wrapText="1"/>
    </xf>
    <xf numFmtId="0" fontId="2" fillId="2" borderId="0" xfId="1" applyNumberFormat="1" applyFont="1" applyFill="1" applyBorder="1"/>
    <xf numFmtId="0" fontId="5" fillId="0" borderId="0" xfId="0" applyFont="1" applyAlignment="1" applyProtection="1"/>
    <xf numFmtId="0" fontId="6" fillId="0" borderId="0" xfId="0" applyFont="1" applyAlignment="1">
      <alignment vertical="center" wrapText="1"/>
    </xf>
    <xf numFmtId="0" fontId="7" fillId="0" borderId="0" xfId="0" applyFont="1" applyProtection="1"/>
    <xf numFmtId="0" fontId="6" fillId="0" borderId="0" xfId="0" applyFont="1" applyAlignment="1" applyProtection="1">
      <alignment wrapText="1"/>
    </xf>
    <xf numFmtId="0" fontId="7" fillId="0" borderId="0" xfId="0" applyFont="1" applyAlignment="1" applyProtection="1">
      <alignment wrapText="1"/>
    </xf>
    <xf numFmtId="0" fontId="9" fillId="0" borderId="3" xfId="0" applyFont="1" applyBorder="1" applyAlignment="1" applyProtection="1">
      <alignment vertical="center" wrapText="1"/>
      <protection locked="0"/>
    </xf>
    <xf numFmtId="3" fontId="8" fillId="2" borderId="0" xfId="0" applyNumberFormat="1" applyFont="1" applyFill="1" applyAlignment="1" applyProtection="1">
      <alignment horizontal="right"/>
      <protection locked="0"/>
    </xf>
    <xf numFmtId="3" fontId="8" fillId="0" borderId="13" xfId="0" applyNumberFormat="1" applyFont="1" applyFill="1" applyBorder="1" applyAlignment="1" applyProtection="1">
      <alignment wrapText="1"/>
      <protection locked="0"/>
    </xf>
    <xf numFmtId="164" fontId="8" fillId="2" borderId="0" xfId="0" applyNumberFormat="1" applyFont="1" applyFill="1" applyBorder="1" applyAlignment="1" applyProtection="1">
      <alignment vertical="center" wrapText="1"/>
      <protection locked="0"/>
    </xf>
    <xf numFmtId="3" fontId="8" fillId="0" borderId="0" xfId="0" applyNumberFormat="1" applyFont="1" applyFill="1" applyBorder="1" applyAlignment="1" applyProtection="1">
      <alignment wrapText="1"/>
      <protection locked="0"/>
    </xf>
    <xf numFmtId="3" fontId="8" fillId="0" borderId="0" xfId="0" applyNumberFormat="1" applyFont="1" applyFill="1" applyAlignment="1" applyProtection="1">
      <protection locked="0"/>
    </xf>
    <xf numFmtId="165" fontId="8" fillId="2" borderId="0" xfId="0" applyNumberFormat="1" applyFont="1" applyFill="1" applyBorder="1" applyAlignment="1" applyProtection="1">
      <alignment vertical="center" wrapText="1"/>
      <protection locked="0"/>
    </xf>
    <xf numFmtId="165" fontId="7" fillId="0" borderId="0" xfId="0" applyNumberFormat="1" applyFont="1" applyProtection="1">
      <protection locked="0"/>
    </xf>
    <xf numFmtId="164" fontId="7" fillId="0" borderId="0" xfId="0" applyNumberFormat="1" applyFont="1" applyProtection="1">
      <protection locked="0"/>
    </xf>
    <xf numFmtId="0" fontId="7" fillId="0" borderId="0" xfId="0" applyFont="1" applyProtection="1">
      <protection locked="0"/>
    </xf>
    <xf numFmtId="0" fontId="7" fillId="0" borderId="4" xfId="0" applyFont="1" applyBorder="1" applyAlignment="1">
      <alignment vertical="center" wrapText="1"/>
    </xf>
    <xf numFmtId="0" fontId="2" fillId="2" borderId="0" xfId="0" applyFont="1" applyFill="1" applyBorder="1" applyAlignment="1">
      <alignment horizontal="right" vertical="center" wrapText="1"/>
    </xf>
    <xf numFmtId="3" fontId="2" fillId="2" borderId="0" xfId="0" applyNumberFormat="1" applyFont="1" applyFill="1" applyBorder="1" applyAlignment="1">
      <alignment vertical="center" wrapText="1"/>
    </xf>
    <xf numFmtId="0" fontId="2" fillId="2" borderId="0" xfId="0" applyFont="1" applyFill="1" applyBorder="1" applyAlignment="1">
      <alignment vertical="center" wrapText="1"/>
    </xf>
    <xf numFmtId="3" fontId="2" fillId="0" borderId="0" xfId="0" applyNumberFormat="1" applyFont="1" applyFill="1" applyBorder="1" applyAlignment="1">
      <alignment vertical="center" wrapText="1"/>
    </xf>
    <xf numFmtId="165" fontId="2" fillId="2" borderId="0" xfId="0" applyNumberFormat="1" applyFont="1" applyFill="1" applyBorder="1" applyAlignment="1">
      <alignment vertical="center" wrapText="1"/>
    </xf>
    <xf numFmtId="0" fontId="7" fillId="0" borderId="0" xfId="0" applyFont="1"/>
    <xf numFmtId="164" fontId="7" fillId="0" borderId="0" xfId="0" applyNumberFormat="1" applyFont="1"/>
    <xf numFmtId="3" fontId="2" fillId="2" borderId="0" xfId="0" applyNumberFormat="1" applyFont="1" applyFill="1" applyAlignment="1">
      <alignment horizontal="right" vertical="center"/>
    </xf>
    <xf numFmtId="164" fontId="2" fillId="2" borderId="0" xfId="0" applyNumberFormat="1" applyFont="1" applyFill="1" applyBorder="1" applyAlignment="1">
      <alignment vertical="center" wrapText="1"/>
    </xf>
    <xf numFmtId="0" fontId="7" fillId="0" borderId="4" xfId="0" applyFont="1" applyFill="1" applyBorder="1" applyAlignment="1">
      <alignment vertical="center" wrapText="1"/>
    </xf>
    <xf numFmtId="3" fontId="2" fillId="0" borderId="0" xfId="0" applyNumberFormat="1" applyFont="1" applyFill="1" applyBorder="1" applyAlignment="1">
      <alignment horizontal="right" vertical="center" wrapText="1"/>
    </xf>
    <xf numFmtId="164" fontId="2" fillId="0" borderId="0" xfId="0" applyNumberFormat="1" applyFont="1" applyFill="1" applyBorder="1" applyAlignment="1">
      <alignment vertical="center" wrapText="1"/>
    </xf>
    <xf numFmtId="165" fontId="2" fillId="0" borderId="0" xfId="0" applyNumberFormat="1" applyFont="1" applyFill="1" applyBorder="1" applyAlignment="1">
      <alignment vertical="center" wrapText="1"/>
    </xf>
    <xf numFmtId="3" fontId="2" fillId="0" borderId="0" xfId="1" applyNumberFormat="1" applyFont="1" applyFill="1" applyBorder="1" applyAlignment="1">
      <alignment horizontal="right" vertical="center"/>
    </xf>
    <xf numFmtId="3" fontId="2" fillId="0" borderId="0" xfId="1" applyNumberFormat="1" applyFont="1" applyFill="1" applyBorder="1" applyAlignment="1"/>
    <xf numFmtId="164" fontId="6" fillId="0" borderId="0" xfId="0" applyNumberFormat="1" applyFont="1" applyBorder="1" applyAlignment="1">
      <alignment horizontal="right" wrapText="1"/>
    </xf>
    <xf numFmtId="164" fontId="6" fillId="0" borderId="0" xfId="0" applyNumberFormat="1" applyFont="1"/>
    <xf numFmtId="164" fontId="7" fillId="0" borderId="0" xfId="0" applyNumberFormat="1" applyFont="1" applyAlignment="1">
      <alignment horizontal="right" wrapText="1"/>
    </xf>
    <xf numFmtId="0" fontId="2" fillId="0" borderId="0" xfId="0" applyFont="1" applyFill="1" applyBorder="1" applyAlignment="1">
      <alignment horizontal="right" vertical="center" wrapText="1"/>
    </xf>
    <xf numFmtId="2" fontId="2" fillId="0" borderId="0" xfId="0" applyNumberFormat="1" applyFont="1" applyFill="1" applyBorder="1" applyAlignment="1">
      <alignment horizontal="right" vertical="center" wrapText="1"/>
    </xf>
    <xf numFmtId="164" fontId="7" fillId="0" borderId="0" xfId="0" applyNumberFormat="1" applyFont="1" applyAlignment="1">
      <alignment wrapText="1"/>
    </xf>
    <xf numFmtId="165" fontId="7" fillId="0" borderId="0" xfId="0" applyNumberFormat="1" applyFont="1" applyFill="1" applyProtection="1">
      <protection locked="0"/>
    </xf>
    <xf numFmtId="164" fontId="7" fillId="0" borderId="0" xfId="0" applyNumberFormat="1" applyFont="1" applyFill="1" applyAlignment="1">
      <alignment horizontal="right" wrapText="1"/>
    </xf>
    <xf numFmtId="164" fontId="7" fillId="0" borderId="0" xfId="0" applyNumberFormat="1" applyFont="1" applyFill="1"/>
    <xf numFmtId="0" fontId="7" fillId="0" borderId="0" xfId="0" applyFont="1" applyFill="1"/>
    <xf numFmtId="165" fontId="2" fillId="0" borderId="0" xfId="0" applyNumberFormat="1" applyFont="1" applyFill="1" applyBorder="1" applyAlignment="1">
      <alignment horizontal="right" vertical="center" wrapText="1"/>
    </xf>
    <xf numFmtId="164" fontId="7" fillId="0" borderId="0" xfId="0" applyNumberFormat="1" applyFont="1" applyBorder="1" applyAlignment="1">
      <alignment horizontal="right" wrapText="1"/>
    </xf>
    <xf numFmtId="164" fontId="7" fillId="0" borderId="0" xfId="0" applyNumberFormat="1" applyFont="1" applyBorder="1"/>
    <xf numFmtId="0" fontId="7" fillId="0" borderId="5" xfId="0" applyFont="1" applyBorder="1" applyAlignment="1">
      <alignment vertical="center" wrapText="1"/>
    </xf>
    <xf numFmtId="3" fontId="2" fillId="0" borderId="9" xfId="0" applyNumberFormat="1" applyFont="1" applyFill="1" applyBorder="1" applyAlignment="1">
      <alignment horizontal="right" vertical="center" wrapText="1"/>
    </xf>
    <xf numFmtId="3" fontId="2" fillId="0" borderId="1" xfId="0" applyNumberFormat="1" applyFont="1" applyFill="1" applyBorder="1" applyAlignment="1">
      <alignment vertical="center" wrapText="1"/>
    </xf>
    <xf numFmtId="164" fontId="2" fillId="0" borderId="1" xfId="0" applyNumberFormat="1" applyFont="1" applyFill="1" applyBorder="1" applyAlignment="1">
      <alignment vertical="center" wrapText="1"/>
    </xf>
    <xf numFmtId="3" fontId="2" fillId="0" borderId="1" xfId="0" applyNumberFormat="1" applyFont="1" applyFill="1" applyBorder="1" applyAlignment="1">
      <alignment horizontal="right" vertical="center" wrapText="1"/>
    </xf>
    <xf numFmtId="165" fontId="2" fillId="0" borderId="1" xfId="0" applyNumberFormat="1" applyFont="1" applyFill="1" applyBorder="1" applyAlignment="1">
      <alignment vertical="center" wrapText="1"/>
    </xf>
    <xf numFmtId="3" fontId="7" fillId="0" borderId="0" xfId="0" applyNumberFormat="1" applyFont="1" applyFill="1"/>
    <xf numFmtId="165" fontId="7" fillId="0" borderId="0" xfId="0" applyNumberFormat="1" applyFont="1" applyFill="1"/>
    <xf numFmtId="49" fontId="7" fillId="0" borderId="0" xfId="0" applyNumberFormat="1" applyFont="1" applyAlignment="1">
      <alignment wrapText="1"/>
    </xf>
    <xf numFmtId="0" fontId="10" fillId="0" borderId="0" xfId="0" applyFont="1" applyAlignment="1"/>
    <xf numFmtId="0" fontId="5" fillId="0" borderId="0" xfId="0" applyFont="1" applyAlignment="1"/>
    <xf numFmtId="0" fontId="7" fillId="0" borderId="0" xfId="0" applyFont="1" applyAlignment="1">
      <alignment wrapText="1"/>
    </xf>
    <xf numFmtId="0" fontId="9" fillId="0" borderId="0" xfId="0" applyFont="1" applyAlignment="1"/>
    <xf numFmtId="0" fontId="10" fillId="0" borderId="0" xfId="0" applyFont="1" applyFill="1" applyBorder="1" applyAlignment="1">
      <alignment vertical="center" wrapText="1"/>
    </xf>
    <xf numFmtId="0" fontId="10" fillId="0" borderId="0" xfId="0" applyFont="1"/>
    <xf numFmtId="165" fontId="7" fillId="0" borderId="0" xfId="0" applyNumberFormat="1" applyFont="1"/>
    <xf numFmtId="0" fontId="3" fillId="0" borderId="0" xfId="0" applyFont="1" applyBorder="1" applyAlignment="1" applyProtection="1">
      <alignment horizontal="left" wrapText="1"/>
    </xf>
    <xf numFmtId="0" fontId="3" fillId="0" borderId="1" xfId="0" applyFont="1" applyBorder="1" applyAlignment="1" applyProtection="1">
      <alignment horizontal="left" wrapText="1"/>
    </xf>
    <xf numFmtId="0" fontId="5" fillId="0" borderId="0" xfId="0" applyFont="1" applyBorder="1" applyAlignment="1">
      <alignment vertical="center" wrapText="1"/>
    </xf>
    <xf numFmtId="0" fontId="9" fillId="0" borderId="0" xfId="0" applyFont="1" applyBorder="1" applyAlignment="1">
      <alignment vertical="center" wrapText="1"/>
    </xf>
    <xf numFmtId="3" fontId="9" fillId="0" borderId="10" xfId="0" applyNumberFormat="1" applyFont="1" applyFill="1" applyBorder="1" applyAlignment="1">
      <alignment vertical="center" wrapText="1"/>
    </xf>
    <xf numFmtId="164" fontId="9" fillId="0" borderId="0" xfId="0" applyNumberFormat="1" applyFont="1" applyBorder="1"/>
    <xf numFmtId="0" fontId="7" fillId="0" borderId="0" xfId="0" applyFont="1" applyBorder="1" applyAlignment="1">
      <alignment vertical="center" wrapText="1"/>
    </xf>
    <xf numFmtId="3" fontId="7" fillId="0" borderId="12" xfId="0" applyNumberFormat="1" applyFont="1" applyFill="1" applyBorder="1" applyAlignment="1">
      <alignment vertical="center" wrapText="1"/>
    </xf>
    <xf numFmtId="0" fontId="7" fillId="0" borderId="0" xfId="0" applyFont="1" applyBorder="1"/>
    <xf numFmtId="164" fontId="7" fillId="0" borderId="0" xfId="0" applyNumberFormat="1" applyFont="1" applyBorder="1" applyAlignment="1">
      <alignment vertical="center"/>
    </xf>
    <xf numFmtId="0" fontId="7" fillId="0" borderId="0" xfId="0" applyFont="1" applyFill="1" applyBorder="1" applyAlignment="1">
      <alignment vertical="center" wrapText="1"/>
    </xf>
    <xf numFmtId="0" fontId="2" fillId="0" borderId="12" xfId="0" applyFont="1" applyFill="1" applyBorder="1" applyAlignment="1">
      <alignment vertical="center" wrapText="1"/>
    </xf>
    <xf numFmtId="0" fontId="2" fillId="0" borderId="0" xfId="0" applyFont="1" applyBorder="1" applyAlignment="1">
      <alignment vertical="center" wrapText="1"/>
    </xf>
    <xf numFmtId="0" fontId="7" fillId="0" borderId="5" xfId="0" applyFont="1" applyFill="1" applyBorder="1" applyAlignment="1">
      <alignment vertical="center" wrapText="1"/>
    </xf>
    <xf numFmtId="3" fontId="7" fillId="0" borderId="11" xfId="0" applyNumberFormat="1" applyFont="1" applyFill="1" applyBorder="1" applyAlignment="1">
      <alignment vertical="center" wrapText="1"/>
    </xf>
    <xf numFmtId="164" fontId="7" fillId="0" borderId="9" xfId="0" applyNumberFormat="1" applyFont="1" applyBorder="1" applyAlignment="1">
      <alignment vertical="center"/>
    </xf>
    <xf numFmtId="0" fontId="5" fillId="0" borderId="0" xfId="0" applyFont="1" applyAlignment="1">
      <alignment vertical="center"/>
    </xf>
    <xf numFmtId="0" fontId="14" fillId="0" borderId="0" xfId="0" applyFont="1" applyAlignment="1">
      <alignment vertical="center"/>
    </xf>
    <xf numFmtId="0" fontId="6" fillId="0" borderId="0" xfId="0" applyFont="1" applyBorder="1" applyAlignment="1">
      <alignment vertical="center"/>
    </xf>
    <xf numFmtId="0" fontId="6" fillId="0" borderId="0" xfId="0" applyFont="1" applyAlignment="1">
      <alignment vertical="center"/>
    </xf>
    <xf numFmtId="0" fontId="9" fillId="0" borderId="14" xfId="0" applyFont="1" applyBorder="1" applyAlignment="1">
      <alignment horizontal="center" vertical="center" wrapText="1"/>
    </xf>
    <xf numFmtId="0" fontId="9" fillId="0" borderId="6" xfId="0" applyFont="1" applyBorder="1" applyAlignment="1">
      <alignment horizontal="center" vertical="center" wrapText="1"/>
    </xf>
    <xf numFmtId="0" fontId="9" fillId="0" borderId="2" xfId="0" applyFont="1" applyBorder="1" applyAlignment="1">
      <alignment horizontal="center" vertical="center" wrapText="1"/>
    </xf>
    <xf numFmtId="0" fontId="9" fillId="0" borderId="4" xfId="0" applyFont="1" applyBorder="1" applyAlignment="1">
      <alignment vertical="center" wrapText="1"/>
    </xf>
    <xf numFmtId="3" fontId="8" fillId="2" borderId="13" xfId="0" applyNumberFormat="1" applyFont="1" applyFill="1" applyBorder="1" applyAlignment="1" applyProtection="1">
      <alignment wrapText="1"/>
      <protection locked="0"/>
    </xf>
    <xf numFmtId="3" fontId="8" fillId="2" borderId="0" xfId="0" applyNumberFormat="1" applyFont="1" applyFill="1" applyAlignment="1" applyProtection="1">
      <protection locked="0"/>
    </xf>
    <xf numFmtId="3" fontId="7" fillId="2" borderId="0" xfId="0" applyNumberFormat="1" applyFont="1" applyFill="1" applyBorder="1" applyAlignment="1">
      <alignment vertical="center" wrapText="1"/>
    </xf>
    <xf numFmtId="165" fontId="7" fillId="2" borderId="0" xfId="0" applyNumberFormat="1" applyFont="1" applyFill="1" applyBorder="1" applyAlignment="1">
      <alignment vertical="center" wrapText="1"/>
    </xf>
    <xf numFmtId="3" fontId="7" fillId="0" borderId="0" xfId="0" applyNumberFormat="1" applyFont="1" applyFill="1" applyBorder="1" applyAlignment="1">
      <alignment vertical="center" wrapText="1"/>
    </xf>
    <xf numFmtId="165" fontId="7" fillId="0" borderId="0" xfId="0" applyNumberFormat="1" applyFont="1" applyFill="1" applyBorder="1" applyAlignment="1">
      <alignment vertical="center" wrapText="1"/>
    </xf>
    <xf numFmtId="3" fontId="7" fillId="0" borderId="0" xfId="0" applyNumberFormat="1" applyFont="1" applyFill="1" applyBorder="1" applyAlignment="1">
      <alignment horizontal="right" vertical="center" wrapText="1"/>
    </xf>
    <xf numFmtId="0" fontId="2" fillId="0" borderId="4" xfId="0" applyFont="1" applyBorder="1" applyAlignment="1">
      <alignment vertical="center" wrapText="1"/>
    </xf>
    <xf numFmtId="0" fontId="9" fillId="0" borderId="0" xfId="0" applyFont="1" applyFill="1" applyBorder="1" applyAlignment="1">
      <alignment horizontal="right" vertical="center" wrapText="1"/>
    </xf>
    <xf numFmtId="0" fontId="7" fillId="0" borderId="0" xfId="0" applyFont="1" applyBorder="1" applyAlignment="1">
      <alignment wrapText="1"/>
    </xf>
    <xf numFmtId="0" fontId="7" fillId="0" borderId="4" xfId="0" applyFont="1" applyBorder="1" applyAlignment="1">
      <alignment wrapText="1"/>
    </xf>
    <xf numFmtId="0" fontId="7" fillId="0" borderId="0" xfId="0" applyFont="1" applyFill="1" applyAlignment="1">
      <alignment horizontal="right" vertical="center" wrapText="1"/>
    </xf>
    <xf numFmtId="165" fontId="7" fillId="0" borderId="0" xfId="0" applyNumberFormat="1" applyFont="1" applyFill="1" applyBorder="1" applyAlignment="1">
      <alignment horizontal="right" vertical="center" wrapText="1"/>
    </xf>
    <xf numFmtId="0" fontId="7" fillId="0" borderId="5" xfId="0" applyFont="1" applyBorder="1" applyAlignment="1">
      <alignment wrapText="1"/>
    </xf>
    <xf numFmtId="0" fontId="2" fillId="0" borderId="1" xfId="0" applyFont="1" applyFill="1" applyBorder="1" applyAlignment="1">
      <alignment horizontal="right" vertical="center" wrapText="1"/>
    </xf>
    <xf numFmtId="3" fontId="7" fillId="0" borderId="0" xfId="0" applyNumberFormat="1" applyFont="1"/>
    <xf numFmtId="0" fontId="15" fillId="0" borderId="0" xfId="0" applyFont="1" applyAlignment="1">
      <alignment horizontal="left" vertical="top" wrapText="1"/>
    </xf>
    <xf numFmtId="0" fontId="3" fillId="0" borderId="0" xfId="0" applyFont="1" applyBorder="1" applyAlignment="1" applyProtection="1">
      <alignment horizontal="center" vertical="center" wrapText="1"/>
    </xf>
    <xf numFmtId="0" fontId="8" fillId="0" borderId="7"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7" xfId="0" applyFont="1" applyBorder="1" applyAlignment="1" applyProtection="1">
      <alignment horizontal="justify" vertical="center" wrapText="1"/>
    </xf>
    <xf numFmtId="0" fontId="8" fillId="0" borderId="8" xfId="0" applyFont="1" applyBorder="1" applyAlignment="1" applyProtection="1">
      <alignment horizontal="justify" vertical="center" wrapText="1"/>
    </xf>
    <xf numFmtId="0" fontId="8" fillId="0" borderId="9" xfId="0" applyFont="1" applyBorder="1" applyAlignment="1" applyProtection="1">
      <alignment horizontal="justify" vertical="center" wrapText="1"/>
    </xf>
    <xf numFmtId="0" fontId="8" fillId="0" borderId="6"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8" fillId="0" borderId="13" xfId="0" applyFont="1" applyBorder="1" applyAlignment="1" applyProtection="1">
      <alignment horizontal="center" vertical="center" wrapText="1"/>
    </xf>
    <xf numFmtId="0" fontId="8" fillId="0" borderId="3" xfId="0" applyFont="1" applyBorder="1" applyAlignment="1" applyProtection="1">
      <alignment horizontal="center" vertical="center" wrapText="1"/>
    </xf>
    <xf numFmtId="0" fontId="8" fillId="0" borderId="8" xfId="0" applyFont="1" applyBorder="1" applyAlignment="1" applyProtection="1">
      <alignment horizontal="center" vertical="center" wrapText="1"/>
    </xf>
    <xf numFmtId="0" fontId="8" fillId="0" borderId="14" xfId="0" applyFont="1" applyBorder="1" applyAlignment="1" applyProtection="1">
      <alignment horizontal="justify" vertical="center" wrapText="1"/>
    </xf>
    <xf numFmtId="0" fontId="8" fillId="0" borderId="14"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1"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5" fillId="0" borderId="0" xfId="0" applyFont="1" applyBorder="1" applyAlignment="1">
      <alignment horizontal="center" vertical="center" wrapText="1"/>
    </xf>
    <xf numFmtId="0" fontId="11" fillId="0" borderId="0" xfId="0" applyFont="1" applyBorder="1" applyAlignment="1">
      <alignment horizontal="left" vertical="top" wrapText="1"/>
    </xf>
    <xf numFmtId="0" fontId="10" fillId="0" borderId="0" xfId="0" applyFont="1" applyFill="1" applyBorder="1" applyAlignment="1">
      <alignment horizontal="left" vertical="center" wrapText="1"/>
    </xf>
    <xf numFmtId="0" fontId="5" fillId="0" borderId="1" xfId="0" applyFont="1" applyBorder="1" applyAlignment="1">
      <alignment horizontal="center" vertical="center" wrapText="1"/>
    </xf>
    <xf numFmtId="0" fontId="10" fillId="0" borderId="0" xfId="0" applyFont="1" applyAlignment="1">
      <alignment horizontal="left" vertical="center" wrapText="1"/>
    </xf>
    <xf numFmtId="0" fontId="15" fillId="0" borderId="0" xfId="0" applyFont="1" applyAlignment="1">
      <alignment horizontal="left" vertical="top" wrapText="1"/>
    </xf>
    <xf numFmtId="0" fontId="8" fillId="0" borderId="14" xfId="0" applyFont="1" applyBorder="1" applyAlignment="1">
      <alignment horizontal="center" vertical="center" wrapText="1"/>
    </xf>
    <xf numFmtId="0" fontId="9" fillId="0" borderId="3"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0" xfId="0" applyFont="1" applyBorder="1" applyAlignment="1">
      <alignment horizontal="center" vertical="center" wrapText="1"/>
    </xf>
  </cellXfs>
  <cellStyles count="2">
    <cellStyle name="Body" xfId="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55"/>
  <sheetViews>
    <sheetView showGridLines="0" zoomScaleNormal="100" workbookViewId="0">
      <selection activeCell="K15" sqref="K15"/>
    </sheetView>
  </sheetViews>
  <sheetFormatPr defaultColWidth="9.109375" defaultRowHeight="11.4" x14ac:dyDescent="0.2"/>
  <cols>
    <col min="1" max="1" width="69.33203125" style="25" bestFit="1" customWidth="1"/>
    <col min="2" max="2" width="15.109375" style="25" bestFit="1" customWidth="1"/>
    <col min="3" max="3" width="7.44140625" style="25" bestFit="1" customWidth="1"/>
    <col min="4" max="4" width="7.6640625" style="25" bestFit="1" customWidth="1"/>
    <col min="5" max="5" width="10.6640625" style="25" bestFit="1" customWidth="1"/>
    <col min="6" max="6" width="7.5546875" style="25" bestFit="1" customWidth="1"/>
    <col min="7" max="7" width="18.88671875" style="25" bestFit="1" customWidth="1"/>
    <col min="8" max="8" width="8.88671875" style="25" customWidth="1"/>
    <col min="9" max="9" width="8.88671875" style="25" bestFit="1" customWidth="1"/>
    <col min="10" max="10" width="12.109375" style="25" bestFit="1" customWidth="1"/>
    <col min="11" max="11" width="86.33203125" style="59" customWidth="1"/>
    <col min="12" max="12" width="21" style="25" customWidth="1"/>
    <col min="13" max="16384" width="9.109375" style="25"/>
  </cols>
  <sheetData>
    <row r="2" spans="1:13" s="6" customFormat="1" x14ac:dyDescent="0.2">
      <c r="A2" s="105" t="s">
        <v>65</v>
      </c>
      <c r="B2" s="105"/>
      <c r="C2" s="105"/>
      <c r="D2" s="105"/>
      <c r="E2" s="105"/>
      <c r="F2" s="105"/>
      <c r="G2" s="105"/>
      <c r="H2" s="105"/>
      <c r="I2" s="105"/>
      <c r="J2" s="4"/>
      <c r="K2" s="5"/>
      <c r="L2" s="4"/>
      <c r="M2" s="4"/>
    </row>
    <row r="3" spans="1:13" s="6" customFormat="1" x14ac:dyDescent="0.2">
      <c r="A3" s="64"/>
      <c r="B3" s="64"/>
      <c r="C3" s="65"/>
      <c r="D3" s="65"/>
      <c r="E3" s="64"/>
      <c r="F3" s="64"/>
      <c r="G3" s="64"/>
      <c r="H3" s="65"/>
      <c r="I3" s="65"/>
      <c r="J3" s="4"/>
      <c r="K3" s="5"/>
      <c r="L3" s="4"/>
      <c r="M3" s="4"/>
    </row>
    <row r="4" spans="1:13" s="6" customFormat="1" ht="12" x14ac:dyDescent="0.2">
      <c r="A4" s="108" t="s">
        <v>46</v>
      </c>
      <c r="B4" s="118" t="s">
        <v>45</v>
      </c>
      <c r="C4" s="111" t="s">
        <v>47</v>
      </c>
      <c r="D4" s="112"/>
      <c r="E4" s="106" t="s">
        <v>63</v>
      </c>
      <c r="F4" s="113"/>
      <c r="G4" s="114"/>
      <c r="H4" s="111" t="s">
        <v>2</v>
      </c>
      <c r="I4" s="112"/>
      <c r="K4" s="7"/>
    </row>
    <row r="5" spans="1:13" s="6" customFormat="1" x14ac:dyDescent="0.2">
      <c r="A5" s="109"/>
      <c r="B5" s="119"/>
      <c r="C5" s="115" t="s">
        <v>0</v>
      </c>
      <c r="D5" s="106" t="s">
        <v>29</v>
      </c>
      <c r="E5" s="116" t="s">
        <v>44</v>
      </c>
      <c r="F5" s="117" t="s">
        <v>3</v>
      </c>
      <c r="G5" s="117" t="s">
        <v>34</v>
      </c>
      <c r="H5" s="106" t="s">
        <v>4</v>
      </c>
      <c r="I5" s="106" t="s">
        <v>5</v>
      </c>
      <c r="K5" s="5"/>
    </row>
    <row r="6" spans="1:13" s="6" customFormat="1" x14ac:dyDescent="0.2">
      <c r="A6" s="110"/>
      <c r="B6" s="120"/>
      <c r="C6" s="115"/>
      <c r="D6" s="107"/>
      <c r="E6" s="116"/>
      <c r="F6" s="117"/>
      <c r="G6" s="117"/>
      <c r="H6" s="107"/>
      <c r="I6" s="107"/>
      <c r="K6" s="8"/>
    </row>
    <row r="7" spans="1:13" s="18" customFormat="1" ht="12" x14ac:dyDescent="0.25">
      <c r="A7" s="9" t="s">
        <v>6</v>
      </c>
      <c r="B7" s="10">
        <v>407871</v>
      </c>
      <c r="C7" s="11">
        <v>391596</v>
      </c>
      <c r="D7" s="12">
        <v>100</v>
      </c>
      <c r="E7" s="13">
        <v>1947</v>
      </c>
      <c r="F7" s="14">
        <v>387561</v>
      </c>
      <c r="G7" s="14">
        <v>1951</v>
      </c>
      <c r="H7" s="15">
        <f>386347741/1000</f>
        <v>386347.74099999998</v>
      </c>
      <c r="I7" s="15">
        <v>133215.70000000001</v>
      </c>
      <c r="J7" s="16"/>
      <c r="K7" s="5"/>
      <c r="L7" s="17"/>
    </row>
    <row r="8" spans="1:13" x14ac:dyDescent="0.2">
      <c r="A8" s="19" t="s">
        <v>1</v>
      </c>
      <c r="B8" s="20"/>
      <c r="C8" s="21"/>
      <c r="D8" s="22"/>
      <c r="E8" s="23"/>
      <c r="F8" s="23"/>
      <c r="G8" s="23"/>
      <c r="H8" s="24"/>
      <c r="I8" s="24"/>
      <c r="J8" s="16"/>
      <c r="K8" s="5"/>
      <c r="M8" s="26"/>
    </row>
    <row r="9" spans="1:13" ht="14.4" customHeight="1" x14ac:dyDescent="0.2">
      <c r="A9" s="19" t="s">
        <v>7</v>
      </c>
      <c r="B9" s="27">
        <v>24198</v>
      </c>
      <c r="C9" s="21">
        <v>22362</v>
      </c>
      <c r="D9" s="28">
        <f>C9/C7*100</f>
        <v>5.710477124383293</v>
      </c>
      <c r="E9" s="23">
        <v>196</v>
      </c>
      <c r="F9" s="23">
        <v>22013</v>
      </c>
      <c r="G9" s="23">
        <v>156</v>
      </c>
      <c r="H9" s="24">
        <f>13399518/1000</f>
        <v>13399.518</v>
      </c>
      <c r="I9" s="24">
        <f>4472538/1000</f>
        <v>4472.5379999999996</v>
      </c>
      <c r="J9" s="16"/>
      <c r="K9" s="1"/>
      <c r="L9" s="26"/>
    </row>
    <row r="10" spans="1:13" x14ac:dyDescent="0.2">
      <c r="A10" s="29" t="s">
        <v>9</v>
      </c>
      <c r="B10" s="30">
        <v>36793</v>
      </c>
      <c r="C10" s="23">
        <v>35249</v>
      </c>
      <c r="D10" s="31">
        <f>C10/C7*100</f>
        <v>9.0013687575971151</v>
      </c>
      <c r="E10" s="30">
        <v>16</v>
      </c>
      <c r="F10" s="23">
        <v>34054</v>
      </c>
      <c r="G10" s="23">
        <v>1154</v>
      </c>
      <c r="H10" s="32">
        <f>86820310/1000</f>
        <v>86820.31</v>
      </c>
      <c r="I10" s="32">
        <f>16174443/1000</f>
        <v>16174.442999999999</v>
      </c>
      <c r="J10" s="16"/>
      <c r="K10" s="1"/>
      <c r="L10" s="26"/>
    </row>
    <row r="11" spans="1:13" x14ac:dyDescent="0.2">
      <c r="A11" s="19" t="s">
        <v>10</v>
      </c>
      <c r="B11" s="33">
        <v>8199</v>
      </c>
      <c r="C11" s="34">
        <v>7527</v>
      </c>
      <c r="D11" s="31">
        <f>C11/C7*100</f>
        <v>1.922134036098428</v>
      </c>
      <c r="E11" s="30" t="s">
        <v>51</v>
      </c>
      <c r="F11" s="23">
        <v>7498</v>
      </c>
      <c r="G11" s="23">
        <v>30</v>
      </c>
      <c r="H11" s="32">
        <f>11552949/1000</f>
        <v>11552.949000000001</v>
      </c>
      <c r="I11" s="32">
        <f>2054212/1000</f>
        <v>2054.212</v>
      </c>
      <c r="J11" s="16"/>
      <c r="K11" s="35"/>
      <c r="L11" s="36"/>
    </row>
    <row r="12" spans="1:13" x14ac:dyDescent="0.2">
      <c r="A12" s="19" t="s">
        <v>11</v>
      </c>
      <c r="B12" s="30">
        <v>5860</v>
      </c>
      <c r="C12" s="23">
        <v>5805</v>
      </c>
      <c r="D12" s="31">
        <f>C12/C7*100</f>
        <v>1.4823951215027731</v>
      </c>
      <c r="E12" s="23">
        <v>141</v>
      </c>
      <c r="F12" s="23">
        <v>5663</v>
      </c>
      <c r="G12" s="23">
        <v>8</v>
      </c>
      <c r="H12" s="32">
        <f>6435431/1000</f>
        <v>6435.4309999999996</v>
      </c>
      <c r="I12" s="32">
        <f>2914513/1000</f>
        <v>2914.5129999999999</v>
      </c>
      <c r="J12" s="16"/>
      <c r="K12" s="37"/>
      <c r="L12" s="26"/>
    </row>
    <row r="13" spans="1:13" ht="22.8" x14ac:dyDescent="0.2">
      <c r="A13" s="19" t="s">
        <v>12</v>
      </c>
      <c r="B13" s="30">
        <v>4289</v>
      </c>
      <c r="C13" s="23">
        <v>2826</v>
      </c>
      <c r="D13" s="31">
        <f>C13/C7*100</f>
        <v>0.72166212116569117</v>
      </c>
      <c r="E13" s="23">
        <v>9</v>
      </c>
      <c r="F13" s="23">
        <v>2815</v>
      </c>
      <c r="G13" s="30" t="s">
        <v>51</v>
      </c>
      <c r="H13" s="32">
        <f>5217550/1000</f>
        <v>5217.55</v>
      </c>
      <c r="I13" s="32">
        <f>1382913/1000</f>
        <v>1382.913</v>
      </c>
      <c r="J13" s="16"/>
      <c r="K13" s="37"/>
      <c r="L13" s="26"/>
    </row>
    <row r="14" spans="1:13" x14ac:dyDescent="0.2">
      <c r="A14" s="19" t="s">
        <v>13</v>
      </c>
      <c r="B14" s="38">
        <v>499</v>
      </c>
      <c r="C14" s="23">
        <v>498</v>
      </c>
      <c r="D14" s="31">
        <f>C14/C7*100</f>
        <v>0.12717188122452733</v>
      </c>
      <c r="E14" s="30" t="s">
        <v>51</v>
      </c>
      <c r="F14" s="23">
        <v>496</v>
      </c>
      <c r="G14" s="30" t="s">
        <v>8</v>
      </c>
      <c r="H14" s="32">
        <f>679550/1000</f>
        <v>679.55</v>
      </c>
      <c r="I14" s="32">
        <f>338405/1000</f>
        <v>338.40499999999997</v>
      </c>
      <c r="J14" s="16"/>
      <c r="K14" s="37"/>
      <c r="L14" s="26"/>
    </row>
    <row r="15" spans="1:13" x14ac:dyDescent="0.2">
      <c r="A15" s="19" t="s">
        <v>14</v>
      </c>
      <c r="B15" s="30">
        <v>4386</v>
      </c>
      <c r="C15" s="23">
        <v>4328</v>
      </c>
      <c r="D15" s="31">
        <f>C15/C7*100</f>
        <v>1.1052206866260124</v>
      </c>
      <c r="E15" s="30" t="s">
        <v>8</v>
      </c>
      <c r="F15" s="23">
        <v>4328</v>
      </c>
      <c r="G15" s="39" t="s">
        <v>8</v>
      </c>
      <c r="H15" s="32">
        <f>3330220/1000</f>
        <v>3330.22</v>
      </c>
      <c r="I15" s="32">
        <f>1466375/1000</f>
        <v>1466.375</v>
      </c>
      <c r="J15" s="16"/>
      <c r="K15" s="40"/>
      <c r="L15" s="26"/>
    </row>
    <row r="16" spans="1:13" s="44" customFormat="1" x14ac:dyDescent="0.2">
      <c r="A16" s="29" t="s">
        <v>15</v>
      </c>
      <c r="B16" s="30">
        <v>235916</v>
      </c>
      <c r="C16" s="23">
        <v>228805</v>
      </c>
      <c r="D16" s="31">
        <f>C16/C7*100</f>
        <v>58.428839926863397</v>
      </c>
      <c r="E16" s="23">
        <v>1578</v>
      </c>
      <c r="F16" s="23">
        <v>226785</v>
      </c>
      <c r="G16" s="23">
        <v>338</v>
      </c>
      <c r="H16" s="32">
        <f>174385904/1000</f>
        <v>174385.90400000001</v>
      </c>
      <c r="I16" s="32">
        <f>74975654/1000</f>
        <v>74975.653999999995</v>
      </c>
      <c r="J16" s="41"/>
      <c r="K16" s="42"/>
      <c r="L16" s="43"/>
    </row>
    <row r="17" spans="1:12" x14ac:dyDescent="0.2">
      <c r="A17" s="19" t="s">
        <v>40</v>
      </c>
      <c r="B17" s="38">
        <v>64</v>
      </c>
      <c r="C17" s="23">
        <v>57</v>
      </c>
      <c r="D17" s="31">
        <f>C17/C7*100</f>
        <v>1.4555817730518188E-2</v>
      </c>
      <c r="E17" s="30" t="s">
        <v>8</v>
      </c>
      <c r="F17" s="23">
        <v>57</v>
      </c>
      <c r="G17" s="30" t="s">
        <v>8</v>
      </c>
      <c r="H17" s="32">
        <f>276100/1000</f>
        <v>276.10000000000002</v>
      </c>
      <c r="I17" s="45">
        <v>35.299999999999997</v>
      </c>
      <c r="J17" s="16"/>
      <c r="K17" s="37"/>
      <c r="L17" s="26"/>
    </row>
    <row r="18" spans="1:12" x14ac:dyDescent="0.2">
      <c r="A18" s="29" t="s">
        <v>16</v>
      </c>
      <c r="B18" s="30">
        <v>24614</v>
      </c>
      <c r="C18" s="23">
        <v>24194</v>
      </c>
      <c r="D18" s="31">
        <f>C18/C7*100</f>
        <v>6.1783062135466142</v>
      </c>
      <c r="E18" s="30" t="s">
        <v>8</v>
      </c>
      <c r="F18" s="23">
        <v>24192</v>
      </c>
      <c r="G18" s="30" t="s">
        <v>51</v>
      </c>
      <c r="H18" s="32">
        <f>44236895/1000</f>
        <v>44236.894999999997</v>
      </c>
      <c r="I18" s="32">
        <f>16929307/1000</f>
        <v>16929.307000000001</v>
      </c>
      <c r="J18" s="16"/>
      <c r="K18" s="37"/>
      <c r="L18" s="26"/>
    </row>
    <row r="19" spans="1:12" x14ac:dyDescent="0.2">
      <c r="A19" s="29" t="s">
        <v>17</v>
      </c>
      <c r="B19" s="30">
        <v>1789</v>
      </c>
      <c r="C19" s="23">
        <v>1268</v>
      </c>
      <c r="D19" s="31">
        <f>C19/C7*100</f>
        <v>0.32380310319819405</v>
      </c>
      <c r="E19" s="30" t="s">
        <v>51</v>
      </c>
      <c r="F19" s="23">
        <v>1238</v>
      </c>
      <c r="G19" s="23">
        <v>4</v>
      </c>
      <c r="H19" s="32">
        <f>2839390/1000</f>
        <v>2839.39</v>
      </c>
      <c r="I19" s="32">
        <f>513075/1000</f>
        <v>513.07500000000005</v>
      </c>
      <c r="J19" s="16"/>
      <c r="K19" s="37"/>
      <c r="L19" s="26"/>
    </row>
    <row r="20" spans="1:12" x14ac:dyDescent="0.2">
      <c r="A20" s="29" t="s">
        <v>18</v>
      </c>
      <c r="B20" s="30">
        <v>5361</v>
      </c>
      <c r="C20" s="23">
        <v>5355</v>
      </c>
      <c r="D20" s="31">
        <f>C20/C7*100</f>
        <v>1.3674807709986823</v>
      </c>
      <c r="E20" s="30" t="s">
        <v>8</v>
      </c>
      <c r="F20" s="23">
        <v>5357</v>
      </c>
      <c r="G20" s="30" t="s">
        <v>8</v>
      </c>
      <c r="H20" s="32">
        <f>5284900/1000</f>
        <v>5284.9</v>
      </c>
      <c r="I20" s="32">
        <f>1931725/1000</f>
        <v>1931.7249999999999</v>
      </c>
      <c r="J20" s="16"/>
      <c r="K20" s="2"/>
      <c r="L20" s="3"/>
    </row>
    <row r="21" spans="1:12" ht="22.8" x14ac:dyDescent="0.2">
      <c r="A21" s="29" t="s">
        <v>19</v>
      </c>
      <c r="B21" s="30">
        <v>3882</v>
      </c>
      <c r="C21" s="23">
        <v>2621</v>
      </c>
      <c r="D21" s="31">
        <f>C21/C7*100</f>
        <v>0.66931225038049413</v>
      </c>
      <c r="E21" s="30" t="s">
        <v>8</v>
      </c>
      <c r="F21" s="23">
        <v>2392</v>
      </c>
      <c r="G21" s="23">
        <v>229</v>
      </c>
      <c r="H21" s="32">
        <f>4578015/1000</f>
        <v>4578.0150000000003</v>
      </c>
      <c r="I21" s="32">
        <f>1246170/1000</f>
        <v>1246.17</v>
      </c>
      <c r="J21" s="16"/>
      <c r="K21" s="46"/>
      <c r="L21" s="47"/>
    </row>
    <row r="22" spans="1:12" x14ac:dyDescent="0.2">
      <c r="A22" s="29" t="s">
        <v>20</v>
      </c>
      <c r="B22" s="30">
        <v>48790</v>
      </c>
      <c r="C22" s="23">
        <v>47478</v>
      </c>
      <c r="D22" s="31">
        <f>C22/C7*100</f>
        <v>12.124230073851622</v>
      </c>
      <c r="E22" s="30" t="s">
        <v>51</v>
      </c>
      <c r="F22" s="23">
        <v>47450</v>
      </c>
      <c r="G22" s="23">
        <v>28</v>
      </c>
      <c r="H22" s="32">
        <f>24543634/1000</f>
        <v>24543.633999999998</v>
      </c>
      <c r="I22" s="32">
        <f>7776388/1000</f>
        <v>7776.3879999999999</v>
      </c>
      <c r="J22" s="16"/>
      <c r="K22" s="37"/>
      <c r="L22" s="26"/>
    </row>
    <row r="23" spans="1:12" x14ac:dyDescent="0.2">
      <c r="A23" s="48" t="s">
        <v>21</v>
      </c>
      <c r="B23" s="49">
        <v>3231</v>
      </c>
      <c r="C23" s="50">
        <v>3223</v>
      </c>
      <c r="D23" s="51">
        <f>C23/C7*100</f>
        <v>0.82304211483263356</v>
      </c>
      <c r="E23" s="52" t="s">
        <v>51</v>
      </c>
      <c r="F23" s="50">
        <v>3223</v>
      </c>
      <c r="G23" s="52" t="s">
        <v>8</v>
      </c>
      <c r="H23" s="53">
        <f>2767375/1000</f>
        <v>2767.375</v>
      </c>
      <c r="I23" s="53">
        <f>1004709/1000</f>
        <v>1004.7089999999999</v>
      </c>
      <c r="J23" s="16"/>
      <c r="K23" s="37"/>
      <c r="L23" s="26"/>
    </row>
    <row r="24" spans="1:12" x14ac:dyDescent="0.2">
      <c r="B24" s="44"/>
      <c r="C24" s="54"/>
      <c r="D24" s="54"/>
      <c r="E24" s="54"/>
      <c r="F24" s="54"/>
      <c r="G24" s="54"/>
      <c r="H24" s="55"/>
      <c r="I24" s="55"/>
      <c r="K24" s="56"/>
    </row>
    <row r="25" spans="1:12" ht="13.2" x14ac:dyDescent="0.2">
      <c r="A25" s="57" t="s">
        <v>64</v>
      </c>
      <c r="B25" s="58"/>
      <c r="C25" s="58"/>
      <c r="D25" s="58"/>
      <c r="E25" s="58"/>
      <c r="F25" s="58"/>
      <c r="G25" s="58"/>
    </row>
    <row r="26" spans="1:12" ht="12" x14ac:dyDescent="0.25">
      <c r="A26" s="60" t="s">
        <v>57</v>
      </c>
      <c r="B26" s="58"/>
      <c r="C26" s="58"/>
      <c r="D26" s="58"/>
      <c r="E26" s="58"/>
      <c r="F26" s="58"/>
      <c r="G26" s="58"/>
    </row>
    <row r="27" spans="1:12" x14ac:dyDescent="0.2">
      <c r="A27" s="61" t="s">
        <v>61</v>
      </c>
    </row>
    <row r="28" spans="1:12" x14ac:dyDescent="0.2">
      <c r="A28" s="62" t="s">
        <v>58</v>
      </c>
      <c r="H28" s="63"/>
    </row>
    <row r="30" spans="1:12" x14ac:dyDescent="0.2">
      <c r="D30" s="44"/>
      <c r="E30" s="44"/>
      <c r="F30" s="44"/>
      <c r="G30" s="44"/>
      <c r="H30" s="44"/>
      <c r="I30" s="44"/>
      <c r="J30" s="44"/>
    </row>
    <row r="31" spans="1:12" x14ac:dyDescent="0.2">
      <c r="D31" s="44"/>
      <c r="E31" s="44"/>
      <c r="F31" s="44"/>
      <c r="G31" s="44"/>
      <c r="H31" s="44"/>
      <c r="I31" s="44"/>
      <c r="J31" s="44"/>
    </row>
    <row r="32" spans="1:12" x14ac:dyDescent="0.2">
      <c r="D32" s="44"/>
      <c r="E32" s="44"/>
      <c r="F32" s="44"/>
      <c r="G32" s="44"/>
      <c r="H32" s="44"/>
      <c r="I32" s="44"/>
      <c r="J32" s="44"/>
    </row>
    <row r="33" spans="4:10" x14ac:dyDescent="0.2">
      <c r="D33" s="44"/>
      <c r="E33" s="44"/>
      <c r="F33" s="44"/>
      <c r="G33" s="44"/>
      <c r="H33" s="44"/>
      <c r="I33" s="44"/>
      <c r="J33" s="44"/>
    </row>
    <row r="34" spans="4:10" x14ac:dyDescent="0.2">
      <c r="D34" s="44"/>
      <c r="E34" s="44"/>
      <c r="F34" s="44"/>
      <c r="G34" s="44"/>
      <c r="H34" s="44"/>
      <c r="I34" s="44"/>
      <c r="J34" s="44"/>
    </row>
    <row r="35" spans="4:10" x14ac:dyDescent="0.2">
      <c r="D35" s="44"/>
      <c r="E35" s="44"/>
      <c r="F35" s="44"/>
      <c r="G35" s="44"/>
      <c r="H35" s="44"/>
      <c r="I35" s="44"/>
      <c r="J35" s="44"/>
    </row>
    <row r="36" spans="4:10" x14ac:dyDescent="0.2">
      <c r="D36" s="44"/>
      <c r="E36" s="44"/>
      <c r="F36" s="44"/>
      <c r="G36" s="44"/>
      <c r="H36" s="44"/>
      <c r="I36" s="44"/>
      <c r="J36" s="44"/>
    </row>
    <row r="37" spans="4:10" x14ac:dyDescent="0.2">
      <c r="D37" s="44"/>
      <c r="E37" s="44"/>
      <c r="F37" s="44"/>
      <c r="G37" s="44"/>
      <c r="H37" s="44"/>
      <c r="I37" s="44"/>
      <c r="J37" s="44"/>
    </row>
    <row r="38" spans="4:10" x14ac:dyDescent="0.2">
      <c r="D38" s="44"/>
      <c r="E38" s="44"/>
      <c r="F38" s="44"/>
      <c r="G38" s="44"/>
      <c r="H38" s="44"/>
      <c r="I38" s="44"/>
      <c r="J38" s="44"/>
    </row>
    <row r="39" spans="4:10" x14ac:dyDescent="0.2">
      <c r="D39" s="44"/>
      <c r="E39" s="44"/>
      <c r="F39" s="44"/>
      <c r="G39" s="44"/>
      <c r="H39" s="44"/>
      <c r="I39" s="44"/>
      <c r="J39" s="44"/>
    </row>
    <row r="40" spans="4:10" x14ac:dyDescent="0.2">
      <c r="D40" s="44"/>
      <c r="E40" s="44"/>
      <c r="F40" s="44"/>
      <c r="G40" s="44"/>
      <c r="H40" s="44"/>
      <c r="I40" s="44"/>
      <c r="J40" s="44"/>
    </row>
    <row r="41" spans="4:10" x14ac:dyDescent="0.2">
      <c r="D41" s="44"/>
      <c r="E41" s="44"/>
      <c r="F41" s="44"/>
      <c r="G41" s="44"/>
      <c r="H41" s="44"/>
      <c r="I41" s="44"/>
      <c r="J41" s="43"/>
    </row>
    <row r="42" spans="4:10" x14ac:dyDescent="0.2">
      <c r="D42" s="44"/>
      <c r="E42" s="44"/>
      <c r="F42" s="44"/>
      <c r="G42" s="44"/>
      <c r="H42" s="44"/>
      <c r="I42" s="44"/>
      <c r="J42" s="44"/>
    </row>
    <row r="43" spans="4:10" x14ac:dyDescent="0.2">
      <c r="D43" s="44"/>
      <c r="E43" s="44"/>
      <c r="F43" s="44"/>
      <c r="G43" s="44"/>
      <c r="H43" s="44"/>
      <c r="I43" s="44"/>
      <c r="J43" s="44"/>
    </row>
    <row r="44" spans="4:10" x14ac:dyDescent="0.2">
      <c r="D44" s="44"/>
      <c r="E44" s="44"/>
      <c r="F44" s="44"/>
      <c r="G44" s="44"/>
      <c r="H44" s="44"/>
      <c r="I44" s="44"/>
      <c r="J44" s="44"/>
    </row>
    <row r="45" spans="4:10" x14ac:dyDescent="0.2">
      <c r="D45" s="44"/>
      <c r="E45" s="44"/>
      <c r="F45" s="44"/>
      <c r="G45" s="44"/>
      <c r="H45" s="44"/>
      <c r="I45" s="44"/>
      <c r="J45" s="44"/>
    </row>
    <row r="46" spans="4:10" x14ac:dyDescent="0.2">
      <c r="D46" s="44"/>
      <c r="E46" s="44"/>
      <c r="F46" s="44"/>
      <c r="G46" s="44"/>
      <c r="H46" s="44"/>
      <c r="I46" s="44"/>
      <c r="J46" s="44"/>
    </row>
    <row r="47" spans="4:10" x14ac:dyDescent="0.2">
      <c r="D47" s="44"/>
      <c r="E47" s="44"/>
      <c r="F47" s="44"/>
      <c r="G47" s="44"/>
      <c r="H47" s="44"/>
      <c r="I47" s="44"/>
      <c r="J47" s="44"/>
    </row>
    <row r="48" spans="4:10" x14ac:dyDescent="0.2">
      <c r="D48" s="44"/>
      <c r="E48" s="44"/>
      <c r="F48" s="44"/>
      <c r="G48" s="44"/>
      <c r="H48" s="44"/>
      <c r="I48" s="44"/>
      <c r="J48" s="44"/>
    </row>
    <row r="49" spans="4:10" x14ac:dyDescent="0.2">
      <c r="D49" s="44"/>
      <c r="E49" s="44"/>
      <c r="F49" s="44"/>
      <c r="G49" s="44"/>
      <c r="H49" s="44"/>
      <c r="I49" s="44"/>
      <c r="J49" s="44"/>
    </row>
    <row r="50" spans="4:10" x14ac:dyDescent="0.2">
      <c r="D50" s="44"/>
      <c r="E50" s="44"/>
      <c r="F50" s="44"/>
      <c r="G50" s="44"/>
      <c r="H50" s="44"/>
      <c r="I50" s="44"/>
      <c r="J50" s="44"/>
    </row>
    <row r="51" spans="4:10" x14ac:dyDescent="0.2">
      <c r="D51" s="44"/>
      <c r="E51" s="44"/>
      <c r="F51" s="44"/>
      <c r="G51" s="44"/>
      <c r="H51" s="44"/>
      <c r="I51" s="44"/>
      <c r="J51" s="44"/>
    </row>
    <row r="52" spans="4:10" x14ac:dyDescent="0.2">
      <c r="D52" s="44"/>
      <c r="E52" s="44"/>
      <c r="F52" s="44"/>
      <c r="G52" s="44"/>
      <c r="H52" s="44"/>
      <c r="I52" s="44"/>
      <c r="J52" s="44"/>
    </row>
    <row r="53" spans="4:10" x14ac:dyDescent="0.2">
      <c r="D53" s="44"/>
      <c r="E53" s="44"/>
      <c r="F53" s="44"/>
      <c r="G53" s="44"/>
      <c r="H53" s="44"/>
      <c r="I53" s="44"/>
      <c r="J53" s="44"/>
    </row>
    <row r="54" spans="4:10" x14ac:dyDescent="0.2">
      <c r="D54" s="44"/>
      <c r="E54" s="44"/>
      <c r="F54" s="44"/>
      <c r="G54" s="44"/>
      <c r="H54" s="44"/>
      <c r="I54" s="44"/>
      <c r="J54" s="44"/>
    </row>
    <row r="55" spans="4:10" x14ac:dyDescent="0.2">
      <c r="D55" s="44"/>
      <c r="E55" s="44"/>
      <c r="F55" s="44"/>
      <c r="G55" s="44"/>
      <c r="H55" s="44"/>
      <c r="I55" s="44"/>
      <c r="J55" s="44"/>
    </row>
  </sheetData>
  <mergeCells count="13">
    <mergeCell ref="A2:I2"/>
    <mergeCell ref="I5:I6"/>
    <mergeCell ref="D5:D6"/>
    <mergeCell ref="A4:A6"/>
    <mergeCell ref="C4:D4"/>
    <mergeCell ref="E4:G4"/>
    <mergeCell ref="H4:I4"/>
    <mergeCell ref="C5:C6"/>
    <mergeCell ref="E5:E6"/>
    <mergeCell ref="F5:F6"/>
    <mergeCell ref="G5:G6"/>
    <mergeCell ref="H5:H6"/>
    <mergeCell ref="B4:B6"/>
  </mergeCells>
  <pageMargins left="0.7" right="0.7" top="0.75" bottom="0.75" header="0.3" footer="0.3"/>
  <pageSetup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6"/>
  <sheetViews>
    <sheetView showGridLines="0" tabSelected="1" topLeftCell="A42" zoomScaleNormal="100" workbookViewId="0">
      <selection activeCell="F49" sqref="F49"/>
    </sheetView>
  </sheetViews>
  <sheetFormatPr defaultColWidth="9.109375" defaultRowHeight="11.4" x14ac:dyDescent="0.2"/>
  <cols>
    <col min="1" max="1" width="33.33203125" style="25" customWidth="1"/>
    <col min="2" max="2" width="17" style="25" customWidth="1"/>
    <col min="3" max="3" width="14.88671875" style="25" customWidth="1"/>
    <col min="4" max="4" width="10.109375" style="25" customWidth="1"/>
    <col min="5" max="5" width="12.5546875" style="25" customWidth="1"/>
    <col min="6" max="6" width="13.88671875" style="25" bestFit="1" customWidth="1"/>
    <col min="7" max="7" width="12.88671875" style="25" customWidth="1"/>
    <col min="8" max="16384" width="9.109375" style="25"/>
  </cols>
  <sheetData>
    <row r="1" spans="1:6" ht="30.6" customHeight="1" x14ac:dyDescent="0.2">
      <c r="A1" s="128" t="s">
        <v>70</v>
      </c>
      <c r="B1" s="128"/>
      <c r="C1" s="128"/>
      <c r="D1" s="66"/>
      <c r="E1" s="66"/>
      <c r="F1" s="66"/>
    </row>
    <row r="3" spans="1:6" x14ac:dyDescent="0.2">
      <c r="A3" s="121" t="s">
        <v>55</v>
      </c>
      <c r="B3" s="122" t="s">
        <v>45</v>
      </c>
      <c r="C3" s="125" t="s">
        <v>54</v>
      </c>
    </row>
    <row r="4" spans="1:6" x14ac:dyDescent="0.2">
      <c r="A4" s="121"/>
      <c r="B4" s="123"/>
      <c r="C4" s="126"/>
    </row>
    <row r="5" spans="1:6" ht="19.2" customHeight="1" x14ac:dyDescent="0.2">
      <c r="A5" s="121"/>
      <c r="B5" s="124"/>
      <c r="C5" s="127"/>
    </row>
    <row r="6" spans="1:6" ht="12" x14ac:dyDescent="0.25">
      <c r="A6" s="67" t="s">
        <v>22</v>
      </c>
      <c r="B6" s="68">
        <v>407871</v>
      </c>
      <c r="C6" s="69">
        <f>SUM(C8:C22)</f>
        <v>99.999999999999986</v>
      </c>
    </row>
    <row r="7" spans="1:6" x14ac:dyDescent="0.2">
      <c r="A7" s="70" t="s">
        <v>1</v>
      </c>
      <c r="B7" s="71"/>
      <c r="C7" s="72"/>
    </row>
    <row r="8" spans="1:6" x14ac:dyDescent="0.2">
      <c r="A8" s="70" t="s">
        <v>23</v>
      </c>
      <c r="B8" s="71">
        <v>372932</v>
      </c>
      <c r="C8" s="73">
        <f>B8/$B$6*100</f>
        <v>91.433811180495795</v>
      </c>
    </row>
    <row r="9" spans="1:6" ht="22.8" x14ac:dyDescent="0.2">
      <c r="A9" s="70" t="s">
        <v>31</v>
      </c>
      <c r="B9" s="71">
        <v>10748</v>
      </c>
      <c r="C9" s="73">
        <f t="shared" ref="C9:C21" si="0">B9/$B$6*100</f>
        <v>2.6351468969355509</v>
      </c>
    </row>
    <row r="10" spans="1:6" x14ac:dyDescent="0.2">
      <c r="A10" s="70" t="s">
        <v>36</v>
      </c>
      <c r="B10" s="71">
        <v>5016</v>
      </c>
      <c r="C10" s="73">
        <f t="shared" si="0"/>
        <v>1.2298005987187126</v>
      </c>
    </row>
    <row r="11" spans="1:6" x14ac:dyDescent="0.2">
      <c r="A11" s="70" t="s">
        <v>38</v>
      </c>
      <c r="B11" s="71">
        <v>4411</v>
      </c>
      <c r="C11" s="73">
        <f t="shared" si="0"/>
        <v>1.0814693861539555</v>
      </c>
    </row>
    <row r="12" spans="1:6" x14ac:dyDescent="0.2">
      <c r="A12" s="70" t="s">
        <v>59</v>
      </c>
      <c r="B12" s="71">
        <v>3224</v>
      </c>
      <c r="C12" s="73">
        <f t="shared" si="0"/>
        <v>0.79044599885748179</v>
      </c>
    </row>
    <row r="13" spans="1:6" x14ac:dyDescent="0.2">
      <c r="A13" s="74" t="s">
        <v>53</v>
      </c>
      <c r="B13" s="71">
        <v>2971</v>
      </c>
      <c r="C13" s="73">
        <f t="shared" si="0"/>
        <v>0.72841658269403808</v>
      </c>
    </row>
    <row r="14" spans="1:6" ht="22.8" x14ac:dyDescent="0.2">
      <c r="A14" s="70" t="s">
        <v>33</v>
      </c>
      <c r="B14" s="71">
        <v>2114</v>
      </c>
      <c r="C14" s="73">
        <f t="shared" si="0"/>
        <v>0.51830112952379548</v>
      </c>
    </row>
    <row r="15" spans="1:6" x14ac:dyDescent="0.2">
      <c r="A15" s="70" t="s">
        <v>41</v>
      </c>
      <c r="B15" s="71">
        <v>1388</v>
      </c>
      <c r="C15" s="73">
        <f t="shared" si="0"/>
        <v>0.34030367444608711</v>
      </c>
    </row>
    <row r="16" spans="1:6" ht="22.8" x14ac:dyDescent="0.2">
      <c r="A16" s="70" t="s">
        <v>25</v>
      </c>
      <c r="B16" s="71">
        <v>1086</v>
      </c>
      <c r="C16" s="73">
        <f t="shared" si="0"/>
        <v>0.26626065594268777</v>
      </c>
    </row>
    <row r="17" spans="1:9" x14ac:dyDescent="0.2">
      <c r="A17" s="70" t="s">
        <v>60</v>
      </c>
      <c r="B17" s="75">
        <v>816</v>
      </c>
      <c r="C17" s="73">
        <f t="shared" si="0"/>
        <v>0.20006325529395322</v>
      </c>
    </row>
    <row r="18" spans="1:9" x14ac:dyDescent="0.2">
      <c r="A18" s="70" t="s">
        <v>32</v>
      </c>
      <c r="B18" s="71">
        <v>748</v>
      </c>
      <c r="C18" s="73">
        <f t="shared" si="0"/>
        <v>0.18339131735279046</v>
      </c>
    </row>
    <row r="19" spans="1:9" x14ac:dyDescent="0.2">
      <c r="A19" s="76" t="s">
        <v>30</v>
      </c>
      <c r="B19" s="71">
        <v>370</v>
      </c>
      <c r="C19" s="73">
        <f t="shared" si="0"/>
        <v>9.0714956444562136E-2</v>
      </c>
    </row>
    <row r="20" spans="1:9" x14ac:dyDescent="0.2">
      <c r="A20" s="70" t="s">
        <v>27</v>
      </c>
      <c r="B20" s="71">
        <v>306</v>
      </c>
      <c r="C20" s="73">
        <f t="shared" si="0"/>
        <v>7.502372073523246E-2</v>
      </c>
    </row>
    <row r="21" spans="1:9" ht="22.8" x14ac:dyDescent="0.2">
      <c r="A21" s="74" t="s">
        <v>37</v>
      </c>
      <c r="B21" s="71">
        <v>289</v>
      </c>
      <c r="C21" s="73">
        <f t="shared" si="0"/>
        <v>7.0855736249941764E-2</v>
      </c>
    </row>
    <row r="22" spans="1:9" ht="13.2" x14ac:dyDescent="0.2">
      <c r="A22" s="77" t="s">
        <v>66</v>
      </c>
      <c r="B22" s="78">
        <v>1452</v>
      </c>
      <c r="C22" s="79">
        <f>B22/B6*100</f>
        <v>0.35599491015541679</v>
      </c>
    </row>
    <row r="23" spans="1:9" ht="42.6" customHeight="1" x14ac:dyDescent="0.2">
      <c r="A23" s="130" t="s">
        <v>67</v>
      </c>
      <c r="B23" s="130"/>
      <c r="C23" s="130"/>
      <c r="D23" s="130"/>
      <c r="E23" s="130"/>
    </row>
    <row r="24" spans="1:9" ht="87" customHeight="1" x14ac:dyDescent="0.2">
      <c r="A24" s="129" t="s">
        <v>68</v>
      </c>
      <c r="B24" s="129"/>
      <c r="C24" s="129"/>
      <c r="D24" s="129"/>
      <c r="E24" s="129"/>
    </row>
    <row r="25" spans="1:9" ht="43.5" customHeight="1" x14ac:dyDescent="0.2">
      <c r="A25" s="131" t="s">
        <v>71</v>
      </c>
      <c r="B25" s="131"/>
      <c r="C25" s="131"/>
      <c r="D25" s="128"/>
      <c r="E25" s="128"/>
      <c r="F25" s="66"/>
      <c r="G25" s="80"/>
      <c r="H25" s="81"/>
      <c r="I25" s="80"/>
    </row>
    <row r="26" spans="1:9" ht="15" customHeight="1" x14ac:dyDescent="0.2">
      <c r="A26" s="134" t="s">
        <v>56</v>
      </c>
      <c r="B26" s="125" t="s">
        <v>48</v>
      </c>
      <c r="C26" s="135"/>
      <c r="D26" s="137" t="s">
        <v>2</v>
      </c>
      <c r="E26" s="137"/>
      <c r="F26" s="82"/>
    </row>
    <row r="27" spans="1:9" ht="15" customHeight="1" x14ac:dyDescent="0.2">
      <c r="A27" s="134"/>
      <c r="B27" s="127"/>
      <c r="C27" s="136"/>
      <c r="D27" s="138"/>
      <c r="E27" s="138"/>
      <c r="F27" s="83"/>
    </row>
    <row r="28" spans="1:9" ht="19.2" customHeight="1" x14ac:dyDescent="0.2">
      <c r="A28" s="134"/>
      <c r="B28" s="84" t="s">
        <v>44</v>
      </c>
      <c r="C28" s="84" t="s">
        <v>3</v>
      </c>
      <c r="D28" s="85" t="s">
        <v>4</v>
      </c>
      <c r="E28" s="86" t="s">
        <v>5</v>
      </c>
    </row>
    <row r="29" spans="1:9" ht="12" x14ac:dyDescent="0.25">
      <c r="A29" s="87" t="s">
        <v>22</v>
      </c>
      <c r="B29" s="88">
        <v>1947</v>
      </c>
      <c r="C29" s="89">
        <v>387561</v>
      </c>
      <c r="D29" s="15">
        <f>386347741/1000</f>
        <v>386347.74099999998</v>
      </c>
      <c r="E29" s="15">
        <v>133215.70000000001</v>
      </c>
    </row>
    <row r="30" spans="1:9" x14ac:dyDescent="0.2">
      <c r="A30" s="19" t="s">
        <v>1</v>
      </c>
      <c r="B30" s="90"/>
      <c r="C30" s="90"/>
      <c r="D30" s="91"/>
      <c r="E30" s="91"/>
    </row>
    <row r="31" spans="1:9" x14ac:dyDescent="0.2">
      <c r="A31" s="19" t="s">
        <v>23</v>
      </c>
      <c r="B31" s="92">
        <v>1686</v>
      </c>
      <c r="C31" s="92">
        <v>349895</v>
      </c>
      <c r="D31" s="93">
        <f>320559112/1000</f>
        <v>320559.11200000002</v>
      </c>
      <c r="E31" s="93">
        <f>110466600/1000</f>
        <v>110466.6</v>
      </c>
      <c r="F31" s="63"/>
    </row>
    <row r="32" spans="1:9" ht="22.8" x14ac:dyDescent="0.2">
      <c r="A32" s="19" t="s">
        <v>31</v>
      </c>
      <c r="B32" s="94" t="s">
        <v>8</v>
      </c>
      <c r="C32" s="92">
        <v>10746</v>
      </c>
      <c r="D32" s="93">
        <f>9731000/1000</f>
        <v>9731</v>
      </c>
      <c r="E32" s="93">
        <f>4362240/1000</f>
        <v>4362.24</v>
      </c>
      <c r="F32" s="63"/>
    </row>
    <row r="33" spans="1:12" x14ac:dyDescent="0.2">
      <c r="A33" s="19" t="s">
        <v>24</v>
      </c>
      <c r="B33" s="94" t="s">
        <v>52</v>
      </c>
      <c r="C33" s="92">
        <v>5433</v>
      </c>
      <c r="D33" s="93">
        <f>14647355/1000</f>
        <v>14647.355</v>
      </c>
      <c r="E33" s="93">
        <f>2925078/1000</f>
        <v>2925.078</v>
      </c>
      <c r="F33" s="63"/>
    </row>
    <row r="34" spans="1:12" x14ac:dyDescent="0.2">
      <c r="A34" s="19" t="s">
        <v>36</v>
      </c>
      <c r="B34" s="94" t="s">
        <v>8</v>
      </c>
      <c r="C34" s="92">
        <v>4840</v>
      </c>
      <c r="D34" s="93">
        <f>15537840/1000</f>
        <v>15537.84</v>
      </c>
      <c r="E34" s="93">
        <f>5294020/1000</f>
        <v>5294.02</v>
      </c>
      <c r="F34" s="63"/>
    </row>
    <row r="35" spans="1:12" x14ac:dyDescent="0.2">
      <c r="A35" s="19" t="s">
        <v>38</v>
      </c>
      <c r="B35" s="92">
        <v>5</v>
      </c>
      <c r="C35" s="92">
        <v>4416</v>
      </c>
      <c r="D35" s="93">
        <f>5835700/1000</f>
        <v>5835.7</v>
      </c>
      <c r="E35" s="93">
        <f>2656316/1000</f>
        <v>2656.3159999999998</v>
      </c>
      <c r="F35" s="63"/>
    </row>
    <row r="36" spans="1:12" ht="22.8" x14ac:dyDescent="0.2">
      <c r="A36" s="19" t="s">
        <v>26</v>
      </c>
      <c r="B36" s="92">
        <v>31</v>
      </c>
      <c r="C36" s="92">
        <v>3194</v>
      </c>
      <c r="D36" s="93">
        <f>5267150/1000</f>
        <v>5267.15</v>
      </c>
      <c r="E36" s="93">
        <f>1380393/1000</f>
        <v>1380.393</v>
      </c>
      <c r="F36" s="63"/>
    </row>
    <row r="37" spans="1:12" ht="17.25" customHeight="1" x14ac:dyDescent="0.2">
      <c r="A37" s="19" t="s">
        <v>39</v>
      </c>
      <c r="B37" s="94" t="s">
        <v>51</v>
      </c>
      <c r="C37" s="92">
        <v>3217</v>
      </c>
      <c r="D37" s="93">
        <f>2762525/1000</f>
        <v>2762.5250000000001</v>
      </c>
      <c r="E37" s="93">
        <f>1003159/1000</f>
        <v>1003.159</v>
      </c>
      <c r="F37" s="63"/>
    </row>
    <row r="38" spans="1:12" ht="22.8" x14ac:dyDescent="0.2">
      <c r="A38" s="19" t="s">
        <v>33</v>
      </c>
      <c r="B38" s="94">
        <v>75</v>
      </c>
      <c r="C38" s="92">
        <v>2023</v>
      </c>
      <c r="D38" s="93">
        <f>4065620/1000</f>
        <v>4065.62</v>
      </c>
      <c r="E38" s="93">
        <f>2034936/1000</f>
        <v>2034.9359999999999</v>
      </c>
      <c r="F38" s="63"/>
    </row>
    <row r="39" spans="1:12" ht="22.8" x14ac:dyDescent="0.2">
      <c r="A39" s="19" t="s">
        <v>25</v>
      </c>
      <c r="B39" s="94" t="s">
        <v>8</v>
      </c>
      <c r="C39" s="92">
        <v>1086</v>
      </c>
      <c r="D39" s="93">
        <f>97450/1000</f>
        <v>97.45</v>
      </c>
      <c r="E39" s="93">
        <f>67900/1000</f>
        <v>67.900000000000006</v>
      </c>
      <c r="F39" s="63"/>
    </row>
    <row r="40" spans="1:12" x14ac:dyDescent="0.2">
      <c r="A40" s="19" t="s">
        <v>32</v>
      </c>
      <c r="B40" s="94" t="s">
        <v>8</v>
      </c>
      <c r="C40" s="92">
        <v>734</v>
      </c>
      <c r="D40" s="93">
        <f>1248500/1000</f>
        <v>1248.5</v>
      </c>
      <c r="E40" s="93">
        <f>438250/1000</f>
        <v>438.25</v>
      </c>
      <c r="F40" s="63"/>
    </row>
    <row r="41" spans="1:12" x14ac:dyDescent="0.2">
      <c r="A41" s="19" t="s">
        <v>41</v>
      </c>
      <c r="B41" s="94" t="s">
        <v>51</v>
      </c>
      <c r="C41" s="92">
        <v>592</v>
      </c>
      <c r="D41" s="93">
        <f>1384499/1000</f>
        <v>1384.499</v>
      </c>
      <c r="E41" s="93">
        <v>538.70000000000005</v>
      </c>
      <c r="F41" s="63"/>
    </row>
    <row r="42" spans="1:12" x14ac:dyDescent="0.2">
      <c r="A42" s="19" t="s">
        <v>27</v>
      </c>
      <c r="B42" s="94" t="s">
        <v>8</v>
      </c>
      <c r="C42" s="92">
        <v>306</v>
      </c>
      <c r="D42" s="93">
        <f>219950/1000</f>
        <v>219.95</v>
      </c>
      <c r="E42" s="93">
        <f>104825/1000</f>
        <v>104.825</v>
      </c>
      <c r="F42" s="63"/>
    </row>
    <row r="43" spans="1:12" x14ac:dyDescent="0.2">
      <c r="A43" s="95" t="s">
        <v>30</v>
      </c>
      <c r="B43" s="94" t="s">
        <v>8</v>
      </c>
      <c r="C43" s="92">
        <v>341</v>
      </c>
      <c r="D43" s="93">
        <f>1551100/1000</f>
        <v>1551.1</v>
      </c>
      <c r="E43" s="93">
        <f>778550/1000</f>
        <v>778.55</v>
      </c>
      <c r="F43" s="63"/>
    </row>
    <row r="44" spans="1:12" ht="22.8" x14ac:dyDescent="0.2">
      <c r="A44" s="29" t="s">
        <v>37</v>
      </c>
      <c r="B44" s="96" t="s">
        <v>8</v>
      </c>
      <c r="C44" s="92">
        <v>289</v>
      </c>
      <c r="D44" s="93">
        <f>1403150/1000</f>
        <v>1403.15</v>
      </c>
      <c r="E44" s="93">
        <f>468380/1000</f>
        <v>468.38</v>
      </c>
      <c r="F44" s="63"/>
    </row>
    <row r="45" spans="1:12" x14ac:dyDescent="0.2">
      <c r="A45" s="19" t="s">
        <v>43</v>
      </c>
      <c r="B45" s="94" t="s">
        <v>8</v>
      </c>
      <c r="C45" s="92">
        <v>175</v>
      </c>
      <c r="D45" s="93">
        <f>432750/1000</f>
        <v>432.75</v>
      </c>
      <c r="E45" s="93">
        <f>98065/1000</f>
        <v>98.064999999999998</v>
      </c>
      <c r="F45" s="63"/>
    </row>
    <row r="46" spans="1:12" s="72" customFormat="1" ht="22.8" x14ac:dyDescent="0.2">
      <c r="A46" s="19" t="s">
        <v>50</v>
      </c>
      <c r="B46" s="38">
        <v>144</v>
      </c>
      <c r="C46" s="38" t="s">
        <v>8</v>
      </c>
      <c r="D46" s="38" t="s">
        <v>8</v>
      </c>
      <c r="E46" s="38" t="s">
        <v>8</v>
      </c>
      <c r="F46" s="63"/>
      <c r="G46" s="97"/>
      <c r="H46" s="97"/>
      <c r="I46" s="97"/>
      <c r="J46" s="97"/>
      <c r="K46" s="97"/>
      <c r="L46" s="97"/>
    </row>
    <row r="47" spans="1:12" x14ac:dyDescent="0.2">
      <c r="A47" s="19" t="s">
        <v>28</v>
      </c>
      <c r="B47" s="94" t="s">
        <v>8</v>
      </c>
      <c r="C47" s="92">
        <v>111</v>
      </c>
      <c r="D47" s="93">
        <f>562200/1000</f>
        <v>562.20000000000005</v>
      </c>
      <c r="E47" s="93">
        <f>196500/1000</f>
        <v>196.5</v>
      </c>
      <c r="F47" s="63"/>
    </row>
    <row r="48" spans="1:12" ht="30.75" customHeight="1" x14ac:dyDescent="0.2">
      <c r="A48" s="29" t="s">
        <v>42</v>
      </c>
      <c r="B48" s="96" t="s">
        <v>8</v>
      </c>
      <c r="C48" s="92">
        <v>105</v>
      </c>
      <c r="D48" s="93">
        <f>766500/1000</f>
        <v>766.5</v>
      </c>
      <c r="E48" s="93">
        <f>366750/1000</f>
        <v>366.75</v>
      </c>
      <c r="F48" s="63"/>
    </row>
    <row r="49" spans="1:12" ht="34.799999999999997" customHeight="1" x14ac:dyDescent="0.2">
      <c r="A49" s="98" t="s">
        <v>35</v>
      </c>
      <c r="B49" s="99" t="s">
        <v>8</v>
      </c>
      <c r="C49" s="99" t="s">
        <v>52</v>
      </c>
      <c r="D49" s="93">
        <f>275100/1000</f>
        <v>275.10000000000002</v>
      </c>
      <c r="E49" s="100">
        <v>34.799999999999997</v>
      </c>
      <c r="F49" s="63"/>
      <c r="G49" s="59"/>
      <c r="H49" s="59"/>
      <c r="I49" s="59"/>
      <c r="J49" s="59"/>
      <c r="K49" s="59"/>
      <c r="L49" s="59"/>
    </row>
    <row r="50" spans="1:12" x14ac:dyDescent="0.2">
      <c r="A50" s="101" t="s">
        <v>49</v>
      </c>
      <c r="B50" s="102" t="s">
        <v>8</v>
      </c>
      <c r="C50" s="102" t="s">
        <v>51</v>
      </c>
      <c r="D50" s="53">
        <f>240/1000</f>
        <v>0.24</v>
      </c>
      <c r="E50" s="53">
        <f>240/1000</f>
        <v>0.24</v>
      </c>
      <c r="F50" s="63"/>
      <c r="G50" s="59"/>
      <c r="H50" s="59"/>
      <c r="I50" s="59"/>
      <c r="J50" s="59"/>
      <c r="K50" s="59"/>
      <c r="L50" s="59"/>
    </row>
    <row r="51" spans="1:12" x14ac:dyDescent="0.2">
      <c r="B51" s="103"/>
      <c r="C51" s="103"/>
      <c r="D51" s="103"/>
      <c r="E51" s="103"/>
      <c r="F51" s="103"/>
    </row>
    <row r="52" spans="1:12" ht="34.950000000000003" customHeight="1" x14ac:dyDescent="0.2">
      <c r="A52" s="133" t="s">
        <v>69</v>
      </c>
      <c r="B52" s="133"/>
      <c r="C52" s="133"/>
      <c r="D52" s="133"/>
      <c r="E52" s="133"/>
      <c r="F52" s="133"/>
    </row>
    <row r="53" spans="1:12" ht="20.399999999999999" customHeight="1" x14ac:dyDescent="0.25">
      <c r="A53" s="60" t="s">
        <v>57</v>
      </c>
      <c r="B53" s="104"/>
      <c r="C53" s="104"/>
      <c r="D53" s="104"/>
      <c r="E53" s="104"/>
      <c r="F53" s="104"/>
    </row>
    <row r="54" spans="1:12" x14ac:dyDescent="0.2">
      <c r="A54" s="61" t="s">
        <v>61</v>
      </c>
      <c r="B54" s="104"/>
      <c r="C54" s="104"/>
      <c r="D54" s="104"/>
      <c r="E54" s="104"/>
      <c r="F54" s="104"/>
    </row>
    <row r="55" spans="1:12" ht="33" customHeight="1" x14ac:dyDescent="0.2">
      <c r="A55" s="132" t="s">
        <v>62</v>
      </c>
      <c r="B55" s="132"/>
      <c r="C55" s="132"/>
      <c r="D55" s="132"/>
      <c r="E55" s="132"/>
      <c r="F55" s="132"/>
    </row>
    <row r="56" spans="1:12" x14ac:dyDescent="0.2">
      <c r="A56" s="62" t="s">
        <v>58</v>
      </c>
      <c r="B56" s="62"/>
      <c r="C56" s="62"/>
      <c r="D56" s="62"/>
      <c r="E56" s="62"/>
      <c r="F56" s="62"/>
    </row>
  </sheetData>
  <mergeCells count="12">
    <mergeCell ref="A25:E25"/>
    <mergeCell ref="A55:F55"/>
    <mergeCell ref="A52:F52"/>
    <mergeCell ref="A26:A28"/>
    <mergeCell ref="B26:C27"/>
    <mergeCell ref="D26:E27"/>
    <mergeCell ref="A3:A5"/>
    <mergeCell ref="B3:B5"/>
    <mergeCell ref="C3:C5"/>
    <mergeCell ref="A1:C1"/>
    <mergeCell ref="A24:E24"/>
    <mergeCell ref="A23:E23"/>
  </mergeCells>
  <pageMargins left="0.7" right="0.7" top="0.75" bottom="0.75" header="0.3" footer="0.3"/>
  <pageSetup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Contravenții_categorii</vt:lpstr>
      <vt:lpstr>Contravenții_organe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2021-04-28T10:59:49Z</dcterms:modified>
</cp:coreProperties>
</file>