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xml"/>
  <Override PartName="/xl/charts/chart8.xml" ContentType="application/vnd.openxmlformats-officedocument.drawingml.chart+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2.xml" ContentType="application/vnd.openxmlformats-officedocument.drawing+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9040" windowHeight="15840" tabRatio="760"/>
  </bookViews>
  <sheets>
    <sheet name="1 pag." sheetId="5" r:id="rId1"/>
    <sheet name="2 pag." sheetId="3" r:id="rId2"/>
    <sheet name="Cuprins rom." sheetId="6" r:id="rId3"/>
    <sheet name="Cuprins rus." sheetId="7" r:id="rId4"/>
    <sheet name="Titlu Definitii" sheetId="8" r:id="rId5"/>
    <sheet name="Definitii" sheetId="81" r:id="rId6"/>
    <sheet name="Capitolul 1" sheetId="10" r:id="rId7"/>
    <sheet name="Tabel indicatori" sheetId="133" r:id="rId8"/>
    <sheet name="Rate specifice" sheetId="68" r:id="rId9"/>
    <sheet name="Grafice" sheetId="16" r:id="rId10"/>
    <sheet name="Capitolul 2" sheetId="17" r:id="rId11"/>
    <sheet name="Conturi consolidate" sheetId="18" r:id="rId12"/>
    <sheet name="Capitolul 3" sheetId="19" r:id="rId13"/>
    <sheet name="Conturi pe sectoare" sheetId="20" r:id="rId14"/>
    <sheet name="Conturi pe sectoare 2" sheetId="82" r:id="rId15"/>
    <sheet name="Capitolul 4" sheetId="22" r:id="rId16"/>
    <sheet name="Cont productie pe AE" sheetId="21" r:id="rId17"/>
    <sheet name="Cont de exploatare pe AE" sheetId="41" r:id="rId18"/>
    <sheet name="Capitolul 5" sheetId="24" r:id="rId19"/>
    <sheet name="Forme de proprietate" sheetId="110" r:id="rId20"/>
    <sheet name="Forme de proprietate str." sheetId="111" r:id="rId21"/>
    <sheet name="Diagrame-FP" sheetId="137" r:id="rId22"/>
    <sheet name="Capitolul 6" sheetId="26" r:id="rId23"/>
    <sheet name="MB 2019" sheetId="112" r:id="rId24"/>
    <sheet name="MB %" sheetId="202" r:id="rId25"/>
    <sheet name="Capitolul 7" sheetId="28" r:id="rId26"/>
    <sheet name="Conturi integrate" sheetId="29" r:id="rId27"/>
    <sheet name="Tabel conturi integrate " sheetId="95" r:id="rId28"/>
    <sheet name="Tabel conturi integrate (1)" sheetId="96" r:id="rId29"/>
    <sheet name="Capitolul 8" sheetId="118" r:id="rId30"/>
    <sheet name="PIRB total" sheetId="208" r:id="rId31"/>
    <sheet name="Indicii VF" sheetId="209" r:id="rId32"/>
    <sheet name="VAB mii lei reg.agr. public" sheetId="121" r:id="rId33"/>
    <sheet name="2018Str-ra PIBR" sheetId="122" r:id="rId34"/>
    <sheet name="tabele pentru diagrame (2)" sheetId="136" state="hidden" r:id="rId35"/>
    <sheet name="2018Str-ra act. econ. " sheetId="123" r:id="rId36"/>
    <sheet name="Ritm PIRB 2018" sheetId="124" r:id="rId37"/>
    <sheet name="Str-pib" sheetId="197" r:id="rId38"/>
    <sheet name="pond_agr" sheetId="198" r:id="rId39"/>
    <sheet name="pond_ind" sheetId="199" r:id="rId40"/>
    <sheet name="pond_f" sheetId="200" r:id="rId41"/>
    <sheet name="pond_serv" sheetId="201" r:id="rId42"/>
    <sheet name="Diagrame" sheetId="129" r:id="rId43"/>
    <sheet name="tabele pentru diagrame" sheetId="132" state="hidden" r:id="rId44"/>
    <sheet name="tabele pentru diagrame (3)" sheetId="203" state="hidden" r:id="rId45"/>
  </sheets>
  <externalReferences>
    <externalReference r:id="rId46"/>
    <externalReference r:id="rId47"/>
    <externalReference r:id="rId48"/>
    <externalReference r:id="rId49"/>
  </externalReferences>
  <definedNames>
    <definedName name="_xlnm._FilterDatabase" localSheetId="17" hidden="1">'Cont de exploatare pe AE'!$B$1:$B$100</definedName>
    <definedName name="_xlnm._FilterDatabase" localSheetId="5" hidden="1">Definitii!$A$1:$C$111</definedName>
    <definedName name="ASA_baza_fin13" localSheetId="21">#REF!</definedName>
    <definedName name="ASA_baza_fin13" localSheetId="19">#REF!</definedName>
    <definedName name="ASA_baza_fin13" localSheetId="20">#REF!</definedName>
    <definedName name="ASA_baza_fin13" localSheetId="30">#REF!</definedName>
    <definedName name="ASA_baza_fin13" localSheetId="44">#REF!</definedName>
    <definedName name="ASA_baza_fin13">#REF!</definedName>
    <definedName name="ASA_baza_fin14" localSheetId="21">#REF!</definedName>
    <definedName name="ASA_baza_fin14" localSheetId="19">#REF!</definedName>
    <definedName name="ASA_baza_fin14" localSheetId="20">#REF!</definedName>
    <definedName name="ASA_baza_fin14" localSheetId="30">#REF!</definedName>
    <definedName name="ASA_baza_fin14" localSheetId="44">#REF!</definedName>
    <definedName name="ASA_baza_fin14">#REF!</definedName>
    <definedName name="cod" localSheetId="24">[1]CUATM2003!$I$2:$I$1721</definedName>
    <definedName name="cod">[2]CUATM2003!$I$2:$I$1721</definedName>
    <definedName name="_xlnm.Print_Area" localSheetId="0">'1 pag.'!$A$1:$I$52</definedName>
    <definedName name="_xlnm.Print_Area" localSheetId="35">'2018Str-ra act. econ. '!$A$1:$I$32</definedName>
    <definedName name="_xlnm.Print_Area" localSheetId="6">'Capitolul 1'!$A$1:$G$52</definedName>
    <definedName name="_xlnm.Print_Area" localSheetId="10">'Capitolul 2'!$A$1:$G$52</definedName>
    <definedName name="_xlnm.Print_Area" localSheetId="12">'Capitolul 3'!$A$1:$G$52</definedName>
    <definedName name="_xlnm.Print_Area" localSheetId="15">'Capitolul 4'!$A$1:$H$52</definedName>
    <definedName name="_xlnm.Print_Area" localSheetId="18">'Capitolul 5'!$A$1:$G$52</definedName>
    <definedName name="_xlnm.Print_Area" localSheetId="22">'Capitolul 6'!$A$1:$H$64</definedName>
    <definedName name="_xlnm.Print_Area" localSheetId="25">'Capitolul 7'!$A$1:$G$52</definedName>
    <definedName name="_xlnm.Print_Area" localSheetId="26">'Conturi integrate'!$A$1:$J$11</definedName>
    <definedName name="_xlnm.Print_Area" localSheetId="14">'Conturi pe sectoare 2'!$A$1:$H$49</definedName>
    <definedName name="_xlnm.Print_Area" localSheetId="5">Definitii!$A$1:$C$116</definedName>
    <definedName name="_xlnm.Print_Area" localSheetId="21">'Diagrame-FP'!$A$1:$I$27</definedName>
    <definedName name="_xlnm.Print_Area" localSheetId="9">Grafice!$A$1:$H$95</definedName>
    <definedName name="_xlnm.Print_Area" localSheetId="31">'Indicii VF'!$H$1:$P$27</definedName>
    <definedName name="_xlnm.Print_Area" localSheetId="24">'MB %'!$A$1:$F$17</definedName>
    <definedName name="_xlnm.Print_Area" localSheetId="30">'PIRB total'!$A$1:$M$41</definedName>
    <definedName name="_xlnm.Print_Area" localSheetId="38">pond_agr!$A$1:$I$46</definedName>
    <definedName name="_xlnm.Print_Area" localSheetId="40">pond_f!$A$1:$I$45</definedName>
    <definedName name="_xlnm.Print_Area" localSheetId="39">pond_ind!$A$1:$I$46</definedName>
    <definedName name="_xlnm.Print_Area" localSheetId="41">pond_serv!$A$1:$I$45</definedName>
    <definedName name="_xlnm.Print_Area" localSheetId="37">'Str-pib'!$A$1:$I$45</definedName>
    <definedName name="_xlnm.Print_Area" localSheetId="32">'VAB mii lei reg.agr. public'!$A$1:$I$32</definedName>
    <definedName name="_xlnm.Print_Titles" localSheetId="17">'Cont de exploatare pe AE'!$3:$5</definedName>
    <definedName name="_xlnm.Print_Titles" localSheetId="16">'Cont productie pe AE'!$2:$4</definedName>
    <definedName name="rcod" localSheetId="24">[1]CUATM2003!$J$2:$J$1721</definedName>
    <definedName name="rcod">[2]CUATM2003!$J$2:$J$1721</definedName>
  </definedNames>
  <calcPr calcId="162913"/>
</workbook>
</file>

<file path=xl/calcChain.xml><?xml version="1.0" encoding="utf-8"?>
<calcChain xmlns="http://schemas.openxmlformats.org/spreadsheetml/2006/main">
  <c r="I19" i="110" l="1"/>
  <c r="J19" i="110" s="1"/>
  <c r="I9" i="110" l="1"/>
  <c r="I22" i="110" s="1"/>
  <c r="J10" i="110" l="1"/>
  <c r="C24" i="209" l="1"/>
  <c r="D24" i="209"/>
  <c r="E24" i="209"/>
  <c r="F24" i="209"/>
  <c r="G24" i="209"/>
  <c r="C23" i="209"/>
  <c r="D23" i="209"/>
  <c r="E23" i="209"/>
  <c r="F23" i="209"/>
  <c r="G23" i="209"/>
  <c r="B11" i="208"/>
  <c r="C11" i="208"/>
  <c r="D11" i="208"/>
  <c r="E11" i="208"/>
  <c r="F11" i="208"/>
  <c r="G11" i="208"/>
  <c r="B111" i="18" l="1"/>
  <c r="G48" i="197" l="1"/>
  <c r="C47" i="201" l="1"/>
  <c r="D47" i="201"/>
  <c r="E47" i="201"/>
  <c r="F47" i="201"/>
  <c r="B47" i="201"/>
  <c r="C48" i="199"/>
  <c r="D48" i="199"/>
  <c r="E48" i="199"/>
  <c r="F48" i="199"/>
  <c r="B48" i="199"/>
  <c r="I9" i="111" l="1"/>
  <c r="B64" i="136" l="1"/>
  <c r="C64" i="136"/>
  <c r="D64" i="136"/>
  <c r="E64" i="136"/>
  <c r="F64" i="136"/>
  <c r="B66" i="136"/>
  <c r="C66" i="136"/>
  <c r="D66" i="136"/>
  <c r="E66" i="136"/>
  <c r="F66" i="136"/>
  <c r="B10" i="20" l="1"/>
  <c r="L51" i="203" l="1"/>
  <c r="K51" i="203"/>
  <c r="K49" i="203"/>
  <c r="L48" i="203"/>
  <c r="K48" i="203"/>
  <c r="L47" i="203"/>
  <c r="K47" i="203"/>
  <c r="L46" i="203"/>
  <c r="K46" i="203"/>
  <c r="F29" i="203"/>
  <c r="E29" i="203"/>
  <c r="D29" i="203"/>
  <c r="C29" i="203"/>
  <c r="B29" i="203"/>
  <c r="F29" i="136" l="1"/>
  <c r="E29" i="136"/>
  <c r="D29" i="136"/>
  <c r="C29" i="136"/>
  <c r="B29" i="136"/>
  <c r="F29" i="132" l="1"/>
  <c r="E29" i="132"/>
  <c r="D29" i="132"/>
  <c r="C29" i="132"/>
  <c r="B29" i="132"/>
  <c r="H31" i="123"/>
  <c r="H30" i="123"/>
  <c r="H29" i="123"/>
  <c r="H28" i="123"/>
  <c r="H27" i="123"/>
  <c r="H26" i="123"/>
  <c r="H25" i="123"/>
  <c r="H24" i="123"/>
  <c r="H23" i="123"/>
  <c r="H22" i="123"/>
  <c r="H21" i="123"/>
  <c r="H20" i="123"/>
  <c r="H19" i="123"/>
  <c r="H18" i="123"/>
  <c r="H17" i="123"/>
  <c r="H16" i="123"/>
  <c r="H15" i="123"/>
  <c r="H14" i="123"/>
  <c r="H13" i="123"/>
  <c r="H12" i="123"/>
  <c r="H11" i="123"/>
  <c r="H10" i="123"/>
  <c r="H9" i="123"/>
  <c r="H29" i="122"/>
  <c r="H31" i="122" s="1"/>
  <c r="G29" i="122"/>
  <c r="G31" i="122" s="1"/>
  <c r="F29" i="122"/>
  <c r="F31" i="122" s="1"/>
  <c r="E29" i="122"/>
  <c r="E31" i="122" s="1"/>
  <c r="D29" i="122"/>
  <c r="D31" i="122" s="1"/>
  <c r="C29" i="122"/>
  <c r="C31" i="122" s="1"/>
  <c r="H29" i="121"/>
  <c r="G28" i="121"/>
  <c r="G30" i="121" s="1"/>
  <c r="F28" i="121"/>
  <c r="F30" i="121" s="1"/>
  <c r="E28" i="121"/>
  <c r="E30" i="121" s="1"/>
  <c r="D28" i="121"/>
  <c r="D30" i="121" s="1"/>
  <c r="C28" i="121"/>
  <c r="C30" i="121" s="1"/>
  <c r="H27" i="121"/>
  <c r="H26" i="121"/>
  <c r="H25" i="121"/>
  <c r="H24" i="121"/>
  <c r="H23" i="121"/>
  <c r="H22" i="121"/>
  <c r="H21" i="121"/>
  <c r="H20" i="121"/>
  <c r="H19" i="121"/>
  <c r="H18" i="121"/>
  <c r="H17" i="121"/>
  <c r="H16" i="121"/>
  <c r="H15" i="121"/>
  <c r="H14" i="121"/>
  <c r="H13" i="121"/>
  <c r="H12" i="121"/>
  <c r="H11" i="121"/>
  <c r="H10" i="121"/>
  <c r="H9" i="121"/>
  <c r="H8" i="121"/>
  <c r="D15" i="112"/>
  <c r="C15" i="112"/>
  <c r="E14" i="112"/>
  <c r="E13" i="112"/>
  <c r="E12" i="112"/>
  <c r="E11" i="112"/>
  <c r="E10" i="112"/>
  <c r="E9" i="112"/>
  <c r="E8" i="112"/>
  <c r="E7" i="112"/>
  <c r="E6" i="112"/>
  <c r="G48" i="199" l="1"/>
  <c r="G64" i="136"/>
  <c r="B63" i="136"/>
  <c r="F63" i="136"/>
  <c r="C63" i="136"/>
  <c r="G63" i="136"/>
  <c r="D63" i="136"/>
  <c r="E63" i="136"/>
  <c r="C49" i="199"/>
  <c r="C67" i="136"/>
  <c r="B49" i="199"/>
  <c r="D65" i="136"/>
  <c r="E65" i="136"/>
  <c r="C65" i="136"/>
  <c r="B65" i="136"/>
  <c r="B67" i="136"/>
  <c r="F65" i="136"/>
  <c r="G47" i="201"/>
  <c r="G66" i="136"/>
  <c r="D49" i="199"/>
  <c r="D67" i="136"/>
  <c r="C32" i="121"/>
  <c r="D32" i="121"/>
  <c r="H32" i="121"/>
  <c r="E32" i="121"/>
  <c r="F32" i="121"/>
  <c r="G32" i="121"/>
  <c r="F49" i="199"/>
  <c r="F67" i="136"/>
  <c r="E49" i="199"/>
  <c r="E67" i="136"/>
  <c r="E15" i="112"/>
  <c r="E17" i="112" s="1"/>
  <c r="H30" i="121"/>
  <c r="H28" i="121"/>
  <c r="C18" i="111"/>
  <c r="C19" i="111"/>
  <c r="C20" i="111"/>
  <c r="C13" i="111"/>
  <c r="C14" i="111"/>
  <c r="C15" i="111"/>
  <c r="C16" i="111"/>
  <c r="C17" i="111"/>
  <c r="C11" i="111"/>
  <c r="C12" i="111"/>
  <c r="C10" i="111"/>
  <c r="J11" i="111"/>
  <c r="J12" i="111"/>
  <c r="J13" i="111"/>
  <c r="J14" i="111"/>
  <c r="J15" i="111"/>
  <c r="J16" i="111"/>
  <c r="J17" i="111"/>
  <c r="J18" i="111"/>
  <c r="J19" i="111"/>
  <c r="J20" i="111"/>
  <c r="J10" i="111"/>
  <c r="I22" i="111"/>
  <c r="H9" i="111"/>
  <c r="G9" i="111"/>
  <c r="G22" i="111" s="1"/>
  <c r="F9" i="111"/>
  <c r="F22" i="111" s="1"/>
  <c r="E9" i="111"/>
  <c r="E22" i="111" s="1"/>
  <c r="D9" i="111"/>
  <c r="H22" i="111"/>
  <c r="D22" i="111"/>
  <c r="J20" i="110"/>
  <c r="J17" i="110"/>
  <c r="J18" i="110"/>
  <c r="J11" i="110"/>
  <c r="J12" i="110"/>
  <c r="J13" i="110"/>
  <c r="J14" i="110"/>
  <c r="J15" i="110"/>
  <c r="J16" i="110"/>
  <c r="D9" i="110"/>
  <c r="D22" i="110" s="1"/>
  <c r="E9" i="110"/>
  <c r="E22" i="110" s="1"/>
  <c r="F9" i="110"/>
  <c r="F22" i="110" s="1"/>
  <c r="G9" i="110"/>
  <c r="G22" i="110" s="1"/>
  <c r="H9" i="110"/>
  <c r="H22" i="110" s="1"/>
  <c r="C11" i="110"/>
  <c r="C12" i="110"/>
  <c r="C13" i="110"/>
  <c r="C14" i="110"/>
  <c r="C15" i="110"/>
  <c r="C16" i="110"/>
  <c r="C17" i="110"/>
  <c r="C18" i="110"/>
  <c r="C19" i="110"/>
  <c r="C20" i="110"/>
  <c r="C10" i="110"/>
  <c r="J9" i="110" l="1"/>
  <c r="J22" i="110"/>
  <c r="G75" i="136"/>
  <c r="G67" i="136"/>
  <c r="D75" i="136"/>
  <c r="C75" i="136"/>
  <c r="E75" i="136"/>
  <c r="F75" i="136"/>
  <c r="B75" i="136"/>
  <c r="B48" i="201"/>
  <c r="B49" i="201" s="1"/>
  <c r="B50" i="199"/>
  <c r="E48" i="201"/>
  <c r="E49" i="201" s="1"/>
  <c r="E50" i="199"/>
  <c r="G72" i="136"/>
  <c r="G65" i="136"/>
  <c r="D72" i="136"/>
  <c r="E72" i="136"/>
  <c r="C74" i="136"/>
  <c r="C72" i="136"/>
  <c r="B72" i="136"/>
  <c r="F74" i="136"/>
  <c r="G74" i="136"/>
  <c r="F72" i="136"/>
  <c r="B74" i="136"/>
  <c r="D74" i="136"/>
  <c r="E74" i="136"/>
  <c r="F48" i="201"/>
  <c r="F49" i="201" s="1"/>
  <c r="F50" i="199"/>
  <c r="D48" i="201"/>
  <c r="D49" i="201" s="1"/>
  <c r="D50" i="199"/>
  <c r="G49" i="199"/>
  <c r="G48" i="201" s="1"/>
  <c r="D70" i="136"/>
  <c r="E70" i="136"/>
  <c r="B70" i="136"/>
  <c r="F70" i="136"/>
  <c r="C70" i="136"/>
  <c r="C48" i="201"/>
  <c r="C49" i="201" s="1"/>
  <c r="C50" i="199"/>
  <c r="G50" i="199"/>
  <c r="C22" i="111"/>
  <c r="C9" i="110"/>
  <c r="C22" i="110" s="1"/>
  <c r="J9" i="111"/>
  <c r="J22" i="111" s="1"/>
  <c r="C9" i="111"/>
  <c r="D41" i="96" l="1"/>
  <c r="C41" i="96"/>
  <c r="A41" i="96"/>
  <c r="E40" i="96"/>
  <c r="D40" i="96"/>
  <c r="C40" i="96"/>
  <c r="A40" i="96"/>
  <c r="H39" i="96"/>
  <c r="J39" i="95"/>
  <c r="H40" i="95"/>
  <c r="F40" i="95"/>
  <c r="E40" i="95"/>
  <c r="C40" i="95"/>
  <c r="E38" i="95"/>
  <c r="C38" i="95"/>
  <c r="G37" i="95"/>
  <c r="F37" i="95"/>
  <c r="D37" i="95"/>
  <c r="E37" i="95"/>
  <c r="C37" i="95"/>
  <c r="J30" i="95"/>
  <c r="J29" i="95"/>
  <c r="J28" i="95"/>
  <c r="J27" i="95"/>
  <c r="H30" i="96"/>
  <c r="H29" i="96"/>
  <c r="H28" i="96"/>
  <c r="H27" i="96"/>
  <c r="J38" i="95" l="1"/>
  <c r="G38" i="96" s="1"/>
  <c r="H38" i="96" s="1"/>
  <c r="J40" i="95"/>
  <c r="J37" i="95"/>
  <c r="G37" i="96" s="1"/>
  <c r="H37" i="96" s="1"/>
  <c r="E24" i="96"/>
  <c r="D24" i="96"/>
  <c r="B24" i="96"/>
  <c r="C24" i="96"/>
  <c r="A24" i="96"/>
  <c r="A21" i="96"/>
  <c r="B21" i="96"/>
  <c r="D21" i="96"/>
  <c r="E21" i="96"/>
  <c r="F21" i="96"/>
  <c r="A18" i="96"/>
  <c r="B18" i="96"/>
  <c r="D18" i="96"/>
  <c r="E18" i="96"/>
  <c r="F18" i="96"/>
  <c r="F17" i="96"/>
  <c r="D17" i="96"/>
  <c r="G24" i="95"/>
  <c r="F24" i="95"/>
  <c r="D24" i="95"/>
  <c r="E24" i="95"/>
  <c r="C24" i="95"/>
  <c r="H17" i="96" l="1"/>
  <c r="D19" i="95"/>
  <c r="E19" i="95"/>
  <c r="F19" i="95"/>
  <c r="G19" i="95"/>
  <c r="H19" i="95"/>
  <c r="I20" i="95"/>
  <c r="C22" i="96" s="1"/>
  <c r="D16" i="95"/>
  <c r="E16" i="95"/>
  <c r="H16" i="95"/>
  <c r="I17" i="95"/>
  <c r="C19" i="96" s="1"/>
  <c r="H15" i="95"/>
  <c r="I11" i="95"/>
  <c r="J11" i="95" s="1"/>
  <c r="I10" i="95"/>
  <c r="J10" i="95" s="1"/>
  <c r="H9" i="95"/>
  <c r="J9" i="95" s="1"/>
  <c r="G9" i="96" l="1"/>
  <c r="H9" i="96" s="1"/>
  <c r="F10" i="96"/>
  <c r="H19" i="96"/>
  <c r="H22" i="96"/>
  <c r="J17" i="95"/>
  <c r="I16" i="95"/>
  <c r="J20" i="95"/>
  <c r="I19" i="95"/>
  <c r="G48" i="82"/>
  <c r="G47" i="82"/>
  <c r="G46" i="82"/>
  <c r="G43" i="82"/>
  <c r="G42" i="82"/>
  <c r="F30" i="82"/>
  <c r="C34" i="82" s="1"/>
  <c r="G34" i="82" s="1"/>
  <c r="G20" i="82"/>
  <c r="C10" i="82"/>
  <c r="F9" i="82"/>
  <c r="E9" i="82"/>
  <c r="G33" i="95" s="1"/>
  <c r="D9" i="82"/>
  <c r="G6" i="82"/>
  <c r="G49" i="20"/>
  <c r="G46" i="20"/>
  <c r="G38" i="20"/>
  <c r="G35" i="20"/>
  <c r="F32" i="20"/>
  <c r="G32" i="20" s="1"/>
  <c r="E23" i="82" l="1"/>
  <c r="G23" i="82" s="1"/>
  <c r="G30" i="82"/>
  <c r="D34" i="95"/>
  <c r="J34" i="95" s="1"/>
  <c r="D34" i="96" s="1"/>
  <c r="H34" i="96" s="1"/>
  <c r="G10" i="82"/>
  <c r="E33" i="95"/>
  <c r="G9" i="82"/>
  <c r="F33" i="95"/>
  <c r="F33" i="82"/>
  <c r="G33" i="82" s="1"/>
  <c r="H10" i="96"/>
  <c r="E87" i="41"/>
  <c r="F87" i="41"/>
  <c r="D87" i="41"/>
  <c r="E82" i="41"/>
  <c r="F82" i="41"/>
  <c r="D82" i="41"/>
  <c r="E76" i="41"/>
  <c r="F76" i="41"/>
  <c r="D76" i="41"/>
  <c r="E70" i="41"/>
  <c r="F70" i="41"/>
  <c r="D70" i="41"/>
  <c r="E64" i="41"/>
  <c r="F64" i="41"/>
  <c r="D64" i="41"/>
  <c r="E61" i="41"/>
  <c r="F61" i="41"/>
  <c r="D61" i="41"/>
  <c r="E57" i="41"/>
  <c r="F57" i="41"/>
  <c r="D57" i="41"/>
  <c r="E52" i="41"/>
  <c r="F52" i="41"/>
  <c r="D52" i="41"/>
  <c r="E48" i="41"/>
  <c r="F48" i="41"/>
  <c r="D48" i="41"/>
  <c r="E45" i="41"/>
  <c r="E93" i="41" s="1"/>
  <c r="F45" i="41"/>
  <c r="F93" i="41" s="1"/>
  <c r="D45" i="41"/>
  <c r="D93" i="41" s="1"/>
  <c r="C20" i="20" s="1"/>
  <c r="D15" i="95" s="1"/>
  <c r="E41" i="41"/>
  <c r="F41" i="41"/>
  <c r="D41" i="41"/>
  <c r="E37" i="41"/>
  <c r="F37" i="41"/>
  <c r="D37" i="41"/>
  <c r="E33" i="41"/>
  <c r="F33" i="41"/>
  <c r="D33" i="41"/>
  <c r="E29" i="41"/>
  <c r="F29" i="41"/>
  <c r="D29" i="41"/>
  <c r="E25" i="41"/>
  <c r="F25" i="41"/>
  <c r="D25" i="41"/>
  <c r="E22" i="41"/>
  <c r="F22" i="41"/>
  <c r="D22" i="41"/>
  <c r="F19" i="41"/>
  <c r="E19" i="41"/>
  <c r="D19" i="41"/>
  <c r="E15" i="41"/>
  <c r="F15" i="41"/>
  <c r="D15" i="41"/>
  <c r="E12" i="41"/>
  <c r="F12" i="41"/>
  <c r="D12" i="41"/>
  <c r="E7" i="41"/>
  <c r="F7" i="41"/>
  <c r="D7" i="41"/>
  <c r="F96" i="41"/>
  <c r="E96" i="41"/>
  <c r="F21" i="20" s="1"/>
  <c r="F18" i="95" s="1"/>
  <c r="F16" i="95" s="1"/>
  <c r="D96" i="41"/>
  <c r="F95" i="41"/>
  <c r="E95" i="41"/>
  <c r="G18" i="95" s="1"/>
  <c r="G16" i="95" s="1"/>
  <c r="D95" i="41"/>
  <c r="E20" i="20" s="1"/>
  <c r="G15" i="95" s="1"/>
  <c r="F94" i="41"/>
  <c r="E94" i="41"/>
  <c r="D94" i="41"/>
  <c r="D20" i="20" s="1"/>
  <c r="E15" i="95" s="1"/>
  <c r="F92" i="41"/>
  <c r="B22" i="20" s="1"/>
  <c r="E92" i="41"/>
  <c r="B21" i="20" s="1"/>
  <c r="D92" i="41"/>
  <c r="B20" i="20" s="1"/>
  <c r="C86" i="21"/>
  <c r="E86" i="21" s="1"/>
  <c r="C87" i="41" s="1"/>
  <c r="D95" i="21"/>
  <c r="C95" i="21"/>
  <c r="D94" i="21"/>
  <c r="C94" i="21"/>
  <c r="E11" i="96" s="1"/>
  <c r="D93" i="21"/>
  <c r="E12" i="95" s="1"/>
  <c r="C93" i="21"/>
  <c r="D91" i="21"/>
  <c r="C91" i="21"/>
  <c r="D81" i="21"/>
  <c r="C81" i="21"/>
  <c r="D75" i="21"/>
  <c r="C75" i="21"/>
  <c r="D69" i="21"/>
  <c r="C69" i="21"/>
  <c r="D63" i="21"/>
  <c r="C63" i="21"/>
  <c r="D60" i="21"/>
  <c r="C60" i="21"/>
  <c r="D56" i="21"/>
  <c r="C56" i="21"/>
  <c r="D51" i="21"/>
  <c r="C51" i="21"/>
  <c r="D47" i="21"/>
  <c r="C47" i="21"/>
  <c r="D44" i="21"/>
  <c r="D92" i="21" s="1"/>
  <c r="D12" i="95" s="1"/>
  <c r="C44" i="21"/>
  <c r="D40" i="21"/>
  <c r="C40" i="21"/>
  <c r="D36" i="21"/>
  <c r="C36" i="21"/>
  <c r="D32" i="21"/>
  <c r="C32" i="21"/>
  <c r="D28" i="21"/>
  <c r="C28" i="21"/>
  <c r="D24" i="21"/>
  <c r="C24" i="21"/>
  <c r="E87" i="21"/>
  <c r="C88" i="41" s="1"/>
  <c r="G88" i="41" s="1"/>
  <c r="E84" i="21"/>
  <c r="C85" i="41" s="1"/>
  <c r="E83" i="21"/>
  <c r="C84" i="41" s="1"/>
  <c r="E82" i="21"/>
  <c r="C83" i="41" s="1"/>
  <c r="E79" i="21"/>
  <c r="E78" i="21"/>
  <c r="C79" i="41" s="1"/>
  <c r="E77" i="21"/>
  <c r="C78" i="41" s="1"/>
  <c r="E76" i="21"/>
  <c r="C77" i="41" s="1"/>
  <c r="E73" i="21"/>
  <c r="C74" i="41" s="1"/>
  <c r="E72" i="21"/>
  <c r="E71" i="21"/>
  <c r="E70" i="21"/>
  <c r="E67" i="21"/>
  <c r="C68" i="41" s="1"/>
  <c r="E66" i="21"/>
  <c r="C67" i="41" s="1"/>
  <c r="E65" i="21"/>
  <c r="C66" i="41" s="1"/>
  <c r="G66" i="41" s="1"/>
  <c r="E64" i="21"/>
  <c r="E61" i="21"/>
  <c r="C62" i="41" s="1"/>
  <c r="G62" i="41" s="1"/>
  <c r="E58" i="21"/>
  <c r="C59" i="41" s="1"/>
  <c r="E57" i="21"/>
  <c r="C58" i="41" s="1"/>
  <c r="E54" i="21"/>
  <c r="E53" i="21"/>
  <c r="C54" i="41" s="1"/>
  <c r="E52" i="21"/>
  <c r="C53" i="41" s="1"/>
  <c r="G53" i="41" s="1"/>
  <c r="E49" i="21"/>
  <c r="F24" i="20" s="1"/>
  <c r="F30" i="20" s="1"/>
  <c r="E48" i="21"/>
  <c r="C49" i="41" s="1"/>
  <c r="G49" i="41" s="1"/>
  <c r="E45" i="21"/>
  <c r="C46" i="41" s="1"/>
  <c r="G46" i="41" s="1"/>
  <c r="E42" i="21"/>
  <c r="C43" i="41" s="1"/>
  <c r="G43" i="41" s="1"/>
  <c r="E41" i="21"/>
  <c r="C42" i="41" s="1"/>
  <c r="E38" i="21"/>
  <c r="C39" i="41" s="1"/>
  <c r="G39" i="41" s="1"/>
  <c r="E37" i="21"/>
  <c r="C38" i="41" s="1"/>
  <c r="G38" i="41" s="1"/>
  <c r="E34" i="21"/>
  <c r="C35" i="41" s="1"/>
  <c r="G35" i="41" s="1"/>
  <c r="E33" i="21"/>
  <c r="C34" i="41" s="1"/>
  <c r="G34" i="41" s="1"/>
  <c r="E30" i="21"/>
  <c r="C31" i="41" s="1"/>
  <c r="G31" i="41" s="1"/>
  <c r="E29" i="21"/>
  <c r="C30" i="41" s="1"/>
  <c r="G30" i="41" s="1"/>
  <c r="E26" i="21"/>
  <c r="C27" i="41" s="1"/>
  <c r="G27" i="41" s="1"/>
  <c r="E25" i="21"/>
  <c r="C26" i="41" s="1"/>
  <c r="G26" i="41" s="1"/>
  <c r="E22" i="21"/>
  <c r="C23" i="41" s="1"/>
  <c r="G23" i="41" s="1"/>
  <c r="D21" i="21"/>
  <c r="C21" i="21"/>
  <c r="E19" i="21"/>
  <c r="C20" i="41" s="1"/>
  <c r="G20" i="41" s="1"/>
  <c r="D18" i="21"/>
  <c r="C18" i="21"/>
  <c r="E16" i="21"/>
  <c r="C17" i="41" s="1"/>
  <c r="G17" i="41" s="1"/>
  <c r="E15" i="21"/>
  <c r="C16" i="41" s="1"/>
  <c r="G16" i="41" s="1"/>
  <c r="D14" i="21"/>
  <c r="C14" i="21"/>
  <c r="D11" i="21"/>
  <c r="C11" i="21"/>
  <c r="E12" i="21"/>
  <c r="C13" i="41" s="1"/>
  <c r="G13" i="41" s="1"/>
  <c r="E8" i="21"/>
  <c r="C9" i="41" s="1"/>
  <c r="E9" i="21"/>
  <c r="C10" i="41" s="1"/>
  <c r="E7" i="21"/>
  <c r="C8" i="41" s="1"/>
  <c r="D6" i="21"/>
  <c r="C6" i="21"/>
  <c r="B138" i="18"/>
  <c r="F41" i="96" s="1"/>
  <c r="H41" i="96" s="1"/>
  <c r="B137" i="18"/>
  <c r="F40" i="96" s="1"/>
  <c r="H40" i="96" s="1"/>
  <c r="B128" i="18"/>
  <c r="B123" i="18"/>
  <c r="B127" i="18"/>
  <c r="H24" i="95" s="1"/>
  <c r="J24" i="95" s="1"/>
  <c r="B122" i="18"/>
  <c r="F24" i="96" s="1"/>
  <c r="H24" i="96" s="1"/>
  <c r="B107" i="18"/>
  <c r="B98" i="18"/>
  <c r="B97" i="18"/>
  <c r="B81" i="18"/>
  <c r="B46" i="18"/>
  <c r="B44" i="18" s="1"/>
  <c r="B42" i="18"/>
  <c r="B40" i="18" s="1"/>
  <c r="B28" i="18"/>
  <c r="B25" i="18"/>
  <c r="B24" i="18"/>
  <c r="B23" i="18"/>
  <c r="E69" i="21" l="1"/>
  <c r="C70" i="41" s="1"/>
  <c r="E60" i="21"/>
  <c r="C61" i="41" s="1"/>
  <c r="B29" i="18"/>
  <c r="B36" i="18" s="1"/>
  <c r="B48" i="18" s="1"/>
  <c r="E21" i="21"/>
  <c r="C22" i="41" s="1"/>
  <c r="G22" i="41" s="1"/>
  <c r="E32" i="21"/>
  <c r="C33" i="41" s="1"/>
  <c r="G33" i="41" s="1"/>
  <c r="E40" i="21"/>
  <c r="C41" i="41" s="1"/>
  <c r="G41" i="41" s="1"/>
  <c r="E47" i="21"/>
  <c r="C48" i="41" s="1"/>
  <c r="G48" i="41" s="1"/>
  <c r="E56" i="21"/>
  <c r="C57" i="41" s="1"/>
  <c r="G57" i="41" s="1"/>
  <c r="E63" i="21"/>
  <c r="C64" i="41" s="1"/>
  <c r="G64" i="41" s="1"/>
  <c r="E75" i="21"/>
  <c r="C76" i="41" s="1"/>
  <c r="G76" i="41" s="1"/>
  <c r="G79" i="41"/>
  <c r="E44" i="21"/>
  <c r="C45" i="41" s="1"/>
  <c r="C93" i="41" s="1"/>
  <c r="G93" i="41" s="1"/>
  <c r="E51" i="21"/>
  <c r="C52" i="41" s="1"/>
  <c r="E81" i="21"/>
  <c r="C82" i="41" s="1"/>
  <c r="G82" i="41" s="1"/>
  <c r="B113" i="18"/>
  <c r="B120" i="18" s="1"/>
  <c r="B129" i="18" s="1"/>
  <c r="B136" i="18" s="1"/>
  <c r="B142" i="18" s="1"/>
  <c r="E6" i="21"/>
  <c r="C7" i="41" s="1"/>
  <c r="E11" i="21"/>
  <c r="C12" i="41" s="1"/>
  <c r="G12" i="41" s="1"/>
  <c r="E14" i="21"/>
  <c r="C15" i="41" s="1"/>
  <c r="G15" i="41" s="1"/>
  <c r="E18" i="21"/>
  <c r="C19" i="41" s="1"/>
  <c r="G19" i="41" s="1"/>
  <c r="D33" i="20"/>
  <c r="G33" i="20" s="1"/>
  <c r="B55" i="18"/>
  <c r="D34" i="20"/>
  <c r="G34" i="20" s="1"/>
  <c r="B56" i="18"/>
  <c r="G8" i="41"/>
  <c r="G54" i="41"/>
  <c r="E91" i="21"/>
  <c r="C92" i="21"/>
  <c r="C89" i="21" s="1"/>
  <c r="E93" i="21"/>
  <c r="C11" i="96"/>
  <c r="E13" i="95" s="1"/>
  <c r="C14" i="96" s="1"/>
  <c r="E22" i="95" s="1"/>
  <c r="C16" i="96" s="1"/>
  <c r="D11" i="96"/>
  <c r="C55" i="41"/>
  <c r="G55" i="41" s="1"/>
  <c r="C72" i="41"/>
  <c r="C94" i="41" s="1"/>
  <c r="G94" i="41" s="1"/>
  <c r="C18" i="95"/>
  <c r="G21" i="20"/>
  <c r="G87" i="41"/>
  <c r="E24" i="21"/>
  <c r="C25" i="41" s="1"/>
  <c r="G25" i="41" s="1"/>
  <c r="E28" i="21"/>
  <c r="C29" i="41" s="1"/>
  <c r="G29" i="41" s="1"/>
  <c r="E36" i="21"/>
  <c r="C37" i="41" s="1"/>
  <c r="G37" i="41" s="1"/>
  <c r="C12" i="95"/>
  <c r="E94" i="21"/>
  <c r="G12" i="95"/>
  <c r="G13" i="95" s="1"/>
  <c r="E14" i="96" s="1"/>
  <c r="G22" i="95" s="1"/>
  <c r="E16" i="96" s="1"/>
  <c r="G25" i="95" s="1"/>
  <c r="E26" i="96" s="1"/>
  <c r="G31" i="95" s="1"/>
  <c r="E32" i="96" s="1"/>
  <c r="G35" i="95" s="1"/>
  <c r="E36" i="96" s="1"/>
  <c r="G41" i="95" s="1"/>
  <c r="E95" i="21"/>
  <c r="F12" i="95"/>
  <c r="C50" i="41"/>
  <c r="G50" i="41" s="1"/>
  <c r="C65" i="41"/>
  <c r="C71" i="41"/>
  <c r="G71" i="41" s="1"/>
  <c r="C73" i="41"/>
  <c r="C95" i="41" s="1"/>
  <c r="G95" i="41" s="1"/>
  <c r="C80" i="41"/>
  <c r="G80" i="41" s="1"/>
  <c r="C15" i="95"/>
  <c r="J15" i="95" s="1"/>
  <c r="G20" i="20"/>
  <c r="C21" i="95"/>
  <c r="G22" i="20"/>
  <c r="H41" i="95"/>
  <c r="J33" i="95"/>
  <c r="G33" i="96" s="1"/>
  <c r="H33" i="96" s="1"/>
  <c r="G70" i="41"/>
  <c r="G52" i="41"/>
  <c r="E90" i="41"/>
  <c r="F90" i="41"/>
  <c r="D90" i="41"/>
  <c r="G7" i="41"/>
  <c r="G84" i="41"/>
  <c r="G59" i="41"/>
  <c r="G68" i="41"/>
  <c r="G78" i="41"/>
  <c r="G85" i="41"/>
  <c r="G83" i="41"/>
  <c r="G42" i="41"/>
  <c r="G58" i="41"/>
  <c r="G74" i="41"/>
  <c r="G77" i="41"/>
  <c r="G61" i="41"/>
  <c r="G9" i="41"/>
  <c r="G67" i="41"/>
  <c r="G10" i="41"/>
  <c r="D89" i="21"/>
  <c r="B134" i="18"/>
  <c r="B118" i="18"/>
  <c r="B105" i="18"/>
  <c r="B90" i="18"/>
  <c r="B76" i="18"/>
  <c r="B65" i="18"/>
  <c r="B51" i="18"/>
  <c r="B34" i="18"/>
  <c r="B21" i="18"/>
  <c r="G45" i="41" l="1"/>
  <c r="E89" i="21"/>
  <c r="C92" i="41"/>
  <c r="G92" i="41" s="1"/>
  <c r="J12" i="95"/>
  <c r="G12" i="96" s="1"/>
  <c r="H12" i="96" s="1"/>
  <c r="G73" i="41"/>
  <c r="F13" i="95"/>
  <c r="D14" i="96" s="1"/>
  <c r="F22" i="95" s="1"/>
  <c r="D16" i="96" s="1"/>
  <c r="F25" i="95" s="1"/>
  <c r="D26" i="96" s="1"/>
  <c r="F31" i="95" s="1"/>
  <c r="D32" i="96" s="1"/>
  <c r="F35" i="95" s="1"/>
  <c r="D36" i="96" s="1"/>
  <c r="F41" i="95" s="1"/>
  <c r="A11" i="96"/>
  <c r="G72" i="41"/>
  <c r="B53" i="18"/>
  <c r="B61" i="18" s="1"/>
  <c r="B67" i="18" s="1"/>
  <c r="B72" i="18" s="1"/>
  <c r="B78" i="18" s="1"/>
  <c r="B86" i="18" s="1"/>
  <c r="B92" i="18" s="1"/>
  <c r="B100" i="18" s="1"/>
  <c r="J21" i="95"/>
  <c r="C23" i="96" s="1"/>
  <c r="C19" i="95"/>
  <c r="J19" i="95" s="1"/>
  <c r="G9" i="20"/>
  <c r="J18" i="95"/>
  <c r="C20" i="96" s="1"/>
  <c r="C16" i="95"/>
  <c r="J16" i="95" s="1"/>
  <c r="E92" i="21"/>
  <c r="B11" i="96"/>
  <c r="D13" i="95" s="1"/>
  <c r="B14" i="96" s="1"/>
  <c r="D22" i="95" s="1"/>
  <c r="B16" i="96" s="1"/>
  <c r="D25" i="95" s="1"/>
  <c r="B26" i="96" s="1"/>
  <c r="D31" i="95" s="1"/>
  <c r="B32" i="96" s="1"/>
  <c r="D35" i="95" s="1"/>
  <c r="B36" i="96" s="1"/>
  <c r="D41" i="95" s="1"/>
  <c r="G65" i="41"/>
  <c r="C96" i="41"/>
  <c r="G96" i="41" s="1"/>
  <c r="C90" i="41" l="1"/>
  <c r="G90" i="41" s="1"/>
  <c r="G6" i="20"/>
  <c r="H23" i="96"/>
  <c r="C21" i="96"/>
  <c r="H21" i="96" s="1"/>
  <c r="H20" i="96"/>
  <c r="C18" i="96"/>
  <c r="H11" i="96"/>
  <c r="C13" i="95"/>
  <c r="J13" i="95" l="1"/>
  <c r="A14" i="96"/>
  <c r="H18" i="96"/>
  <c r="E25" i="95"/>
  <c r="C26" i="96" s="1"/>
  <c r="E31" i="95" s="1"/>
  <c r="C32" i="96" s="1"/>
  <c r="E35" i="95" s="1"/>
  <c r="C36" i="96" s="1"/>
  <c r="E41" i="95" s="1"/>
  <c r="F10" i="20"/>
  <c r="F17" i="20" s="1"/>
  <c r="F25" i="20" s="1"/>
  <c r="E10" i="20"/>
  <c r="E17" i="20" s="1"/>
  <c r="E24" i="20" s="1"/>
  <c r="E30" i="20" s="1"/>
  <c r="E39" i="20" s="1"/>
  <c r="E45" i="20" s="1"/>
  <c r="E50" i="20" s="1"/>
  <c r="E5" i="82" s="1"/>
  <c r="D10" i="20"/>
  <c r="D17" i="20" s="1"/>
  <c r="D24" i="20" s="1"/>
  <c r="D30" i="20" s="1"/>
  <c r="D39" i="20" s="1"/>
  <c r="D45" i="20" s="1"/>
  <c r="D50" i="20" s="1"/>
  <c r="D5" i="82" s="1"/>
  <c r="C10" i="20"/>
  <c r="C17" i="20" s="1"/>
  <c r="C24" i="20" s="1"/>
  <c r="C30" i="20" s="1"/>
  <c r="C39" i="20" s="1"/>
  <c r="C45" i="20" s="1"/>
  <c r="C50" i="20" s="1"/>
  <c r="C5" i="82" s="1"/>
  <c r="C19" i="82" l="1"/>
  <c r="C24" i="82" s="1"/>
  <c r="C29" i="82" s="1"/>
  <c r="C35" i="82" s="1"/>
  <c r="C41" i="82" s="1"/>
  <c r="C49" i="82" s="1"/>
  <c r="C11" i="82"/>
  <c r="E19" i="82"/>
  <c r="E24" i="82" s="1"/>
  <c r="E29" i="82" s="1"/>
  <c r="E35" i="82" s="1"/>
  <c r="E41" i="82" s="1"/>
  <c r="E49" i="82" s="1"/>
  <c r="E11" i="82"/>
  <c r="H14" i="96"/>
  <c r="C22" i="95"/>
  <c r="B17" i="20"/>
  <c r="D11" i="82"/>
  <c r="D19" i="82"/>
  <c r="D24" i="82" s="1"/>
  <c r="D29" i="82" s="1"/>
  <c r="D35" i="82" s="1"/>
  <c r="D41" i="82" s="1"/>
  <c r="D49" i="82" s="1"/>
  <c r="G25" i="20"/>
  <c r="F31" i="20"/>
  <c r="G10" i="20"/>
  <c r="G31" i="20" l="1"/>
  <c r="F39" i="20"/>
  <c r="F45" i="20" s="1"/>
  <c r="F50" i="20" s="1"/>
  <c r="F5" i="82" s="1"/>
  <c r="B24" i="20"/>
  <c r="G17" i="20"/>
  <c r="A16" i="96"/>
  <c r="J22" i="95"/>
  <c r="F11" i="82" l="1"/>
  <c r="F19" i="82"/>
  <c r="F24" i="82" s="1"/>
  <c r="F29" i="82" s="1"/>
  <c r="F35" i="82" s="1"/>
  <c r="C25" i="95"/>
  <c r="H16" i="96"/>
  <c r="B30" i="20"/>
  <c r="G24" i="20"/>
  <c r="F41" i="82" l="1"/>
  <c r="F49" i="82" s="1"/>
  <c r="B39" i="20"/>
  <c r="G30" i="20"/>
  <c r="A26" i="96"/>
  <c r="J25" i="95"/>
  <c r="C31" i="95" l="1"/>
  <c r="H26" i="96"/>
  <c r="B45" i="20"/>
  <c r="G39" i="20"/>
  <c r="B50" i="20" l="1"/>
  <c r="G45" i="20"/>
  <c r="A32" i="96"/>
  <c r="J31" i="95"/>
  <c r="C35" i="95" l="1"/>
  <c r="H32" i="96"/>
  <c r="B5" i="82"/>
  <c r="G50" i="20"/>
  <c r="B11" i="82" l="1"/>
  <c r="G11" i="82" s="1"/>
  <c r="B19" i="82"/>
  <c r="G5" i="82"/>
  <c r="A36" i="96"/>
  <c r="J35" i="95"/>
  <c r="C41" i="95" l="1"/>
  <c r="J41" i="95" s="1"/>
  <c r="H36" i="96"/>
  <c r="B24" i="82"/>
  <c r="G19" i="82"/>
  <c r="B29" i="82" l="1"/>
  <c r="G24" i="82"/>
  <c r="B35" i="82" l="1"/>
  <c r="G29" i="82"/>
  <c r="B41" i="82" l="1"/>
  <c r="G35" i="82"/>
  <c r="B49" i="82" l="1"/>
  <c r="G49" i="82" s="1"/>
  <c r="G41" i="82"/>
</calcChain>
</file>

<file path=xl/comments1.xml><?xml version="1.0" encoding="utf-8"?>
<comments xmlns="http://schemas.openxmlformats.org/spreadsheetml/2006/main">
  <authors>
    <author>Author</author>
  </authors>
  <commentList>
    <comment ref="A49" authorId="0" shapeId="0">
      <text>
        <r>
          <rPr>
            <b/>
            <sz val="9"/>
            <color indexed="81"/>
            <rFont val="Tahoma"/>
            <family val="2"/>
          </rPr>
          <t>Author:</t>
        </r>
        <r>
          <rPr>
            <sz val="9"/>
            <color indexed="81"/>
            <rFont val="Tahoma"/>
            <family val="2"/>
          </rPr>
          <t xml:space="preserve">
De separat figurile 1.3 si 1.4.</t>
        </r>
      </text>
    </comment>
    <comment ref="A69" authorId="0" shapeId="0">
      <text>
        <r>
          <rPr>
            <b/>
            <sz val="9"/>
            <color indexed="81"/>
            <rFont val="Tahoma"/>
            <family val="2"/>
          </rPr>
          <t>Author:</t>
        </r>
        <r>
          <rPr>
            <sz val="9"/>
            <color indexed="81"/>
            <rFont val="Tahoma"/>
            <family val="2"/>
          </rPr>
          <t xml:space="preserve">
De separat figurile 1.3 si 1.4.</t>
        </r>
      </text>
    </comment>
  </commentList>
</comments>
</file>

<file path=xl/comments2.xml><?xml version="1.0" encoding="utf-8"?>
<comments xmlns="http://schemas.openxmlformats.org/spreadsheetml/2006/main">
  <authors>
    <author>Author</author>
  </authors>
  <commentList>
    <comment ref="A9" authorId="0" shapeId="0">
      <text>
        <r>
          <rPr>
            <b/>
            <sz val="9"/>
            <color indexed="81"/>
            <rFont val="Tahoma"/>
            <family val="2"/>
            <charset val="204"/>
          </rPr>
          <t>Author:</t>
        </r>
        <r>
          <rPr>
            <sz val="9"/>
            <color indexed="81"/>
            <rFont val="Tahoma"/>
            <family val="2"/>
            <charset val="204"/>
          </rPr>
          <t xml:space="preserve">
Agricultură, silvicultură și pescuit
</t>
        </r>
      </text>
    </comment>
    <comment ref="A10" authorId="0" shapeId="0">
      <text>
        <r>
          <rPr>
            <b/>
            <sz val="9"/>
            <color indexed="81"/>
            <rFont val="Tahoma"/>
            <family val="2"/>
            <charset val="204"/>
          </rPr>
          <t>Author:</t>
        </r>
        <r>
          <rPr>
            <sz val="9"/>
            <color indexed="81"/>
            <rFont val="Tahoma"/>
            <family val="2"/>
            <charset val="204"/>
          </rPr>
          <t xml:space="preserve">
Industria extractivă</t>
        </r>
      </text>
    </comment>
    <comment ref="A11" authorId="0" shapeId="0">
      <text>
        <r>
          <rPr>
            <b/>
            <sz val="9"/>
            <color indexed="81"/>
            <rFont val="Tahoma"/>
            <family val="2"/>
            <charset val="204"/>
          </rPr>
          <t>Author:</t>
        </r>
        <r>
          <rPr>
            <sz val="9"/>
            <color indexed="81"/>
            <rFont val="Tahoma"/>
            <family val="2"/>
            <charset val="204"/>
          </rPr>
          <t xml:space="preserve">
Industria prelucrătoare</t>
        </r>
      </text>
    </comment>
    <comment ref="A12" authorId="0" shapeId="0">
      <text>
        <r>
          <rPr>
            <b/>
            <sz val="9"/>
            <color indexed="81"/>
            <rFont val="Tahoma"/>
            <family val="2"/>
            <charset val="204"/>
          </rPr>
          <t>Author:</t>
        </r>
        <r>
          <rPr>
            <sz val="9"/>
            <color indexed="81"/>
            <rFont val="Tahoma"/>
            <family val="2"/>
            <charset val="204"/>
          </rPr>
          <t xml:space="preserve">
Producția și furnizarea de energie electrică și termică, gaze, apă caldă și aer condiționat</t>
        </r>
      </text>
    </comment>
    <comment ref="A13" authorId="0" shapeId="0">
      <text>
        <r>
          <rPr>
            <b/>
            <sz val="9"/>
            <color indexed="81"/>
            <rFont val="Tahoma"/>
            <family val="2"/>
            <charset val="204"/>
          </rPr>
          <t>Author:</t>
        </r>
        <r>
          <rPr>
            <sz val="9"/>
            <color indexed="81"/>
            <rFont val="Tahoma"/>
            <family val="2"/>
            <charset val="204"/>
          </rPr>
          <t xml:space="preserve">
Distribuția apei; salubritate, gestionarea deșeurilor, activități de decontaminare</t>
        </r>
      </text>
    </comment>
    <comment ref="A14" authorId="0" shapeId="0">
      <text>
        <r>
          <rPr>
            <b/>
            <sz val="9"/>
            <color indexed="81"/>
            <rFont val="Tahoma"/>
            <family val="2"/>
            <charset val="204"/>
          </rPr>
          <t>Author:</t>
        </r>
        <r>
          <rPr>
            <sz val="9"/>
            <color indexed="81"/>
            <rFont val="Tahoma"/>
            <family val="2"/>
            <charset val="204"/>
          </rPr>
          <t xml:space="preserve">
Construcții</t>
        </r>
      </text>
    </comment>
    <comment ref="A15" authorId="0" shapeId="0">
      <text>
        <r>
          <rPr>
            <b/>
            <sz val="9"/>
            <color indexed="81"/>
            <rFont val="Tahoma"/>
            <family val="2"/>
            <charset val="204"/>
          </rPr>
          <t>Author:</t>
        </r>
        <r>
          <rPr>
            <sz val="9"/>
            <color indexed="81"/>
            <rFont val="Tahoma"/>
            <family val="2"/>
            <charset val="204"/>
          </rPr>
          <t xml:space="preserve">
Comerț cu ridicata și cu amănuntul; întreținerea și repararea autovehiculelor și a motocicletelor</t>
        </r>
      </text>
    </comment>
    <comment ref="A16" authorId="0" shapeId="0">
      <text>
        <r>
          <rPr>
            <b/>
            <sz val="9"/>
            <color indexed="81"/>
            <rFont val="Tahoma"/>
            <family val="2"/>
            <charset val="204"/>
          </rPr>
          <t>Author:</t>
        </r>
        <r>
          <rPr>
            <sz val="9"/>
            <color indexed="81"/>
            <rFont val="Tahoma"/>
            <family val="2"/>
            <charset val="204"/>
          </rPr>
          <t xml:space="preserve">
Transport și depozitare</t>
        </r>
      </text>
    </comment>
    <comment ref="A17" authorId="0" shapeId="0">
      <text>
        <r>
          <rPr>
            <b/>
            <sz val="9"/>
            <color indexed="81"/>
            <rFont val="Tahoma"/>
            <family val="2"/>
            <charset val="204"/>
          </rPr>
          <t>Author:</t>
        </r>
        <r>
          <rPr>
            <sz val="9"/>
            <color indexed="81"/>
            <rFont val="Tahoma"/>
            <family val="2"/>
            <charset val="204"/>
          </rPr>
          <t xml:space="preserve">
Activități de cazare și alimentație publică</t>
        </r>
      </text>
    </comment>
    <comment ref="A18" authorId="0" shapeId="0">
      <text>
        <r>
          <rPr>
            <b/>
            <sz val="9"/>
            <color indexed="81"/>
            <rFont val="Tahoma"/>
            <family val="2"/>
            <charset val="204"/>
          </rPr>
          <t>Author:</t>
        </r>
        <r>
          <rPr>
            <sz val="9"/>
            <color indexed="81"/>
            <rFont val="Tahoma"/>
            <family val="2"/>
            <charset val="204"/>
          </rPr>
          <t xml:space="preserve">
Informații și comunicații</t>
        </r>
      </text>
    </comment>
    <comment ref="A19" authorId="0" shapeId="0">
      <text>
        <r>
          <rPr>
            <b/>
            <sz val="9"/>
            <color indexed="81"/>
            <rFont val="Tahoma"/>
            <family val="2"/>
            <charset val="204"/>
          </rPr>
          <t>Author:</t>
        </r>
        <r>
          <rPr>
            <sz val="9"/>
            <color indexed="81"/>
            <rFont val="Tahoma"/>
            <family val="2"/>
            <charset val="204"/>
          </rPr>
          <t xml:space="preserve">
Activități financiare și de asigurări</t>
        </r>
      </text>
    </comment>
    <comment ref="A20" authorId="0" shapeId="0">
      <text>
        <r>
          <rPr>
            <b/>
            <sz val="9"/>
            <color indexed="81"/>
            <rFont val="Tahoma"/>
            <family val="2"/>
            <charset val="204"/>
          </rPr>
          <t>Author:</t>
        </r>
        <r>
          <rPr>
            <sz val="9"/>
            <color indexed="81"/>
            <rFont val="Tahoma"/>
            <family val="2"/>
            <charset val="204"/>
          </rPr>
          <t xml:space="preserve">
Tranzacții imobiliare</t>
        </r>
      </text>
    </comment>
    <comment ref="A21" authorId="0" shapeId="0">
      <text>
        <r>
          <rPr>
            <b/>
            <sz val="9"/>
            <color indexed="81"/>
            <rFont val="Tahoma"/>
            <family val="2"/>
            <charset val="204"/>
          </rPr>
          <t>Author:</t>
        </r>
        <r>
          <rPr>
            <sz val="9"/>
            <color indexed="81"/>
            <rFont val="Tahoma"/>
            <family val="2"/>
            <charset val="204"/>
          </rPr>
          <t xml:space="preserve">
Activități profesionale, științifice și tehnice</t>
        </r>
      </text>
    </comment>
    <comment ref="A22" authorId="0" shapeId="0">
      <text>
        <r>
          <rPr>
            <b/>
            <sz val="9"/>
            <color indexed="81"/>
            <rFont val="Tahoma"/>
            <family val="2"/>
            <charset val="204"/>
          </rPr>
          <t>Author:</t>
        </r>
        <r>
          <rPr>
            <sz val="9"/>
            <color indexed="81"/>
            <rFont val="Tahoma"/>
            <family val="2"/>
            <charset val="204"/>
          </rPr>
          <t xml:space="preserve">
Activități de servicii administrative și activități de servicii suport</t>
        </r>
      </text>
    </comment>
    <comment ref="A23" authorId="0" shapeId="0">
      <text>
        <r>
          <rPr>
            <b/>
            <sz val="9"/>
            <color indexed="81"/>
            <rFont val="Tahoma"/>
            <family val="2"/>
            <charset val="204"/>
          </rPr>
          <t>Author:</t>
        </r>
        <r>
          <rPr>
            <sz val="9"/>
            <color indexed="81"/>
            <rFont val="Tahoma"/>
            <family val="2"/>
            <charset val="204"/>
          </rPr>
          <t xml:space="preserve">
Administrație publică și apărare; asigurări sociale obligatorii</t>
        </r>
      </text>
    </comment>
    <comment ref="A24" authorId="0" shapeId="0">
      <text>
        <r>
          <rPr>
            <b/>
            <sz val="9"/>
            <color indexed="81"/>
            <rFont val="Tahoma"/>
            <family val="2"/>
            <charset val="204"/>
          </rPr>
          <t>Author:</t>
        </r>
        <r>
          <rPr>
            <sz val="9"/>
            <color indexed="81"/>
            <rFont val="Tahoma"/>
            <family val="2"/>
            <charset val="204"/>
          </rPr>
          <t xml:space="preserve">
Învățămînt</t>
        </r>
      </text>
    </comment>
    <comment ref="A25" authorId="0" shapeId="0">
      <text>
        <r>
          <rPr>
            <b/>
            <sz val="9"/>
            <color indexed="81"/>
            <rFont val="Tahoma"/>
            <family val="2"/>
            <charset val="204"/>
          </rPr>
          <t>Author:</t>
        </r>
        <r>
          <rPr>
            <sz val="9"/>
            <color indexed="81"/>
            <rFont val="Tahoma"/>
            <family val="2"/>
            <charset val="204"/>
          </rPr>
          <t xml:space="preserve">
Sănătate și asistență socială</t>
        </r>
      </text>
    </comment>
    <comment ref="A26" authorId="0" shapeId="0">
      <text>
        <r>
          <rPr>
            <b/>
            <sz val="9"/>
            <color indexed="81"/>
            <rFont val="Tahoma"/>
            <family val="2"/>
            <charset val="204"/>
          </rPr>
          <t>Author:</t>
        </r>
        <r>
          <rPr>
            <sz val="9"/>
            <color indexed="81"/>
            <rFont val="Tahoma"/>
            <family val="2"/>
            <charset val="204"/>
          </rPr>
          <t xml:space="preserve">
Artă, activități de recreere și de agrement</t>
        </r>
      </text>
    </comment>
    <comment ref="A27" authorId="0" shapeId="0">
      <text>
        <r>
          <rPr>
            <b/>
            <sz val="9"/>
            <color indexed="81"/>
            <rFont val="Tahoma"/>
            <family val="2"/>
            <charset val="204"/>
          </rPr>
          <t>Author:</t>
        </r>
        <r>
          <rPr>
            <sz val="9"/>
            <color indexed="81"/>
            <rFont val="Tahoma"/>
            <family val="2"/>
            <charset val="204"/>
          </rPr>
          <t xml:space="preserve">
Alte activități de servicii </t>
        </r>
      </text>
    </comment>
    <comment ref="A28" authorId="0" shapeId="0">
      <text>
        <r>
          <rPr>
            <b/>
            <sz val="9"/>
            <color indexed="81"/>
            <rFont val="Tahoma"/>
            <family val="2"/>
            <charset val="204"/>
          </rPr>
          <t>Author:</t>
        </r>
        <r>
          <rPr>
            <sz val="9"/>
            <color indexed="81"/>
            <rFont val="Tahoma"/>
            <family val="2"/>
            <charset val="204"/>
          </rPr>
          <t xml:space="preserve">
Activități ale gospodăriilor private în calitate de angajator de personal casnic; activități ale gospodăriilor private de producere de bunuri și servicii destinate consumului propriu</t>
        </r>
      </text>
    </comment>
  </commentList>
</comments>
</file>

<file path=xl/sharedStrings.xml><?xml version="1.0" encoding="utf-8"?>
<sst xmlns="http://schemas.openxmlformats.org/spreadsheetml/2006/main" count="2236" uniqueCount="941">
  <si>
    <t>CUPRINS</t>
  </si>
  <si>
    <t>1.</t>
  </si>
  <si>
    <t>Indicatori macroeconomici</t>
  </si>
  <si>
    <t>1.1.</t>
  </si>
  <si>
    <t>Dinamica indicatorilor macroeconomici</t>
  </si>
  <si>
    <t>1.2.</t>
  </si>
  <si>
    <t>2.</t>
  </si>
  <si>
    <t>Conturi сonsolidate</t>
  </si>
  <si>
    <t>2.1.</t>
  </si>
  <si>
    <t>Contul de bunuri şi servicii</t>
  </si>
  <si>
    <t>2.2.</t>
  </si>
  <si>
    <t>Contul de producţie</t>
  </si>
  <si>
    <t>2.3.</t>
  </si>
  <si>
    <t>Contul de exploatare</t>
  </si>
  <si>
    <t>2.4.</t>
  </si>
  <si>
    <t>Contul de distribuire primară a veniturilor</t>
  </si>
  <si>
    <t>2.5.</t>
  </si>
  <si>
    <t>Contul de distribuire secundară a veniturilor</t>
  </si>
  <si>
    <t>2.6.</t>
  </si>
  <si>
    <t>Contul de utilizare a venitului disponibil brut</t>
  </si>
  <si>
    <t>2.7.</t>
  </si>
  <si>
    <t>Contul de capital</t>
  </si>
  <si>
    <t>2.8.</t>
  </si>
  <si>
    <t>Conturile „Restului lumii”</t>
  </si>
  <si>
    <t>contul de bunuri şi servicii</t>
  </si>
  <si>
    <t>contul de venituri primare şi transferuri curente</t>
  </si>
  <si>
    <t>contul de capital</t>
  </si>
  <si>
    <t>3.</t>
  </si>
  <si>
    <t>Conturi pe sectoare instituţionale</t>
  </si>
  <si>
    <t>3.1.</t>
  </si>
  <si>
    <t>3.2.</t>
  </si>
  <si>
    <t>3.3.</t>
  </si>
  <si>
    <t>3.4.</t>
  </si>
  <si>
    <t>3.5.</t>
  </si>
  <si>
    <t>3.6.</t>
  </si>
  <si>
    <t>Contul de redistribuire a veniturilor în natură</t>
  </si>
  <si>
    <t>3.7.</t>
  </si>
  <si>
    <t>Contul de utilizare a venitului disponibil ajustat brut</t>
  </si>
  <si>
    <t>3.8.</t>
  </si>
  <si>
    <t>Conturile Economice Integrate</t>
  </si>
  <si>
    <t>Conturi pe sectoare instituţionale şi activităţi economice</t>
  </si>
  <si>
    <t>6.</t>
  </si>
  <si>
    <t>Produsul intern brut pe forme de proprietate</t>
  </si>
  <si>
    <t>6.2.</t>
  </si>
  <si>
    <t>6.1.</t>
  </si>
  <si>
    <t>7.</t>
  </si>
  <si>
    <t>5.</t>
  </si>
  <si>
    <t>4.</t>
  </si>
  <si>
    <t>4.1.</t>
  </si>
  <si>
    <t>4.2.</t>
  </si>
  <si>
    <t>СОДЕРЖАНИЕ</t>
  </si>
  <si>
    <t>Макроэкономические показатели</t>
  </si>
  <si>
    <t>Динамика макроэкономических показателей</t>
  </si>
  <si>
    <t>Консолидированные счета</t>
  </si>
  <si>
    <t>Счëт товаров и услуг</t>
  </si>
  <si>
    <t>Счëт производства</t>
  </si>
  <si>
    <t>Счëт образования доходов</t>
  </si>
  <si>
    <t>Счëт первичного распределения доходов</t>
  </si>
  <si>
    <t>Счëт вторичного распределения доходов</t>
  </si>
  <si>
    <t>Счëт использования валового располагаемого дохода</t>
  </si>
  <si>
    <t>Счëт операций с капиталом</t>
  </si>
  <si>
    <t>Счета "Остального мира"</t>
  </si>
  <si>
    <t>счëт товаров и услуг</t>
  </si>
  <si>
    <t>счëт первичных доходов и текущих трансфертов</t>
  </si>
  <si>
    <t>счëт операций с капиталом</t>
  </si>
  <si>
    <t>Счета по институциональным секторам</t>
  </si>
  <si>
    <t>Счëт перераспределения доходов в натуральной форме</t>
  </si>
  <si>
    <t>Счëт использования скорректированного валового располагаемого дохода</t>
  </si>
  <si>
    <t>Счета по институциональным секторам и видам экономической деятельности</t>
  </si>
  <si>
    <t>Валовой внутренний продукт по формам собственности</t>
  </si>
  <si>
    <t>Сектор малых и средних предприятий</t>
  </si>
  <si>
    <t>Интегрированные экономические счета</t>
  </si>
  <si>
    <t>Система национальных счетов представлена следующими основными нефинансовыми счетами:</t>
  </si>
  <si>
    <t xml:space="preserve">Conturile se echilibrează prin introducerea unui sold contabil. </t>
  </si>
  <si>
    <t>Conturile se elaborează total pe economie, activităţi economice şi sectoare instituţionale.</t>
  </si>
  <si>
    <t>Счета сбалансированы при помощи сальдирующей статьи.</t>
  </si>
  <si>
    <t xml:space="preserve">Principalele conturi nefinanciare ce se elaborează în cadrul contabilităţii naţionale sunt: </t>
  </si>
  <si>
    <t>-  contul de distribuire primară a veniturilor;</t>
  </si>
  <si>
    <t>-  contul de distribuire secundară a veniturilor;</t>
  </si>
  <si>
    <t>La etapa de producţie PIB reprezintă:</t>
  </si>
  <si>
    <t>На стадии производства ВВП представляет:</t>
  </si>
  <si>
    <t>La etapa formării veniturilor PIB reprezintă:</t>
  </si>
  <si>
    <t>На стадии образования доходов ВВП представляет:</t>
  </si>
  <si>
    <t>La etapa de utilizări Produsul intern brut reprezintă:</t>
  </si>
  <si>
    <t xml:space="preserve">На стадии использования Валовой внутренний продукт представляет: </t>
  </si>
  <si>
    <t>La elaborarea conturilor naţionale, aşa indicatori ca, valoarea adăugată brută, excedentul brut de exploatare, variaţia stocurilor se calculează cu excluderea holding gains, care reprezintă acea mărime a valorii producţiei care s-a format în rezultatul schimbării preţurilor în perioada aflării acesteia în stocuri.</t>
  </si>
  <si>
    <t>В расчетах национальных счетов такие показатели, как валовая добавленная стоимость, прибыль, изменение запасов исчисляются за вычетом холдинговой прибыли, представляющей собой ту величину стоимости продукции, которая образовалось в результате изменения цен на нее за период нахождения продукции в запасах.</t>
  </si>
  <si>
    <t>Indicatorii</t>
  </si>
  <si>
    <t>Показатели</t>
  </si>
  <si>
    <t>PIB, preţuri curente</t>
  </si>
  <si>
    <t>mii lei</t>
  </si>
  <si>
    <t>ВВП, текущие цены</t>
  </si>
  <si>
    <t>mii USD</t>
  </si>
  <si>
    <t>mii EUR</t>
  </si>
  <si>
    <t>PIB, preţuri comparabile</t>
  </si>
  <si>
    <t>ВВП, сопоставимые цены</t>
  </si>
  <si>
    <t>%</t>
  </si>
  <si>
    <t>Indicele-deflator al PIB</t>
  </si>
  <si>
    <t>Индекс-дефлятор ВВП</t>
  </si>
  <si>
    <t>Indicele preţurilor de consum mediu anual</t>
  </si>
  <si>
    <t>Среднегодовой индекс потребительских цен</t>
  </si>
  <si>
    <t>Cursul de schimb mediu anual*</t>
  </si>
  <si>
    <t>lei/USD</t>
  </si>
  <si>
    <t>Среднегодовой обменный курс*</t>
  </si>
  <si>
    <t>lei/EUR</t>
  </si>
  <si>
    <t>Indicele volumului fizic al PIB faţă de anul precedent</t>
  </si>
  <si>
    <t>PIB după paritatea puterii de cumpărare</t>
  </si>
  <si>
    <t>ВВП по паритету покупательной способности</t>
  </si>
  <si>
    <t>Индекс  физического  объёма ВВП к предыдущему году</t>
  </si>
  <si>
    <t>* Sursa: Banca Naţională a Moldovei
* Источник: Национальный банк Молдовы</t>
  </si>
  <si>
    <t>Consumul final/ Конечное потребление</t>
  </si>
  <si>
    <t xml:space="preserve">Produsul intern brut/ Валовой внутренний продукт </t>
  </si>
  <si>
    <t>Economia brută/ Валовое сбережение</t>
  </si>
  <si>
    <t>Venitul național brut/ Валовой национальный доход</t>
  </si>
  <si>
    <t>Venitul național disponibil brut/ Валовой национальный располагаемый доход</t>
  </si>
  <si>
    <t>2005 = 100%</t>
  </si>
  <si>
    <t>Anul precedent = 100%
Предыдущий год = 100%</t>
  </si>
  <si>
    <t>Impozite nete pe produse/ Чистые налоги на продукты</t>
  </si>
  <si>
    <t>Consumul final</t>
  </si>
  <si>
    <t>Конечное потребление</t>
  </si>
  <si>
    <t xml:space="preserve">Formarea brută de capital/ Валовое накопление </t>
  </si>
  <si>
    <t>RESURSE</t>
  </si>
  <si>
    <t>РЕСУРСЫ</t>
  </si>
  <si>
    <t>Producţia în preţuri de bază</t>
  </si>
  <si>
    <t>Выпуск в основных ценах</t>
  </si>
  <si>
    <t>Importul de bunuri şi servicii</t>
  </si>
  <si>
    <t>Импорт товаров и услуг</t>
  </si>
  <si>
    <t xml:space="preserve">Налоги на продукты </t>
  </si>
  <si>
    <t xml:space="preserve">Субсидии на продукты (-) </t>
  </si>
  <si>
    <t>UTILIZĂRI</t>
  </si>
  <si>
    <t>ИСПОЛЬЗОВАНИЕ</t>
  </si>
  <si>
    <t>Consumul intermediar</t>
  </si>
  <si>
    <t>Промежуточное потребление</t>
  </si>
  <si>
    <t>Расходы на конечное потребление</t>
  </si>
  <si>
    <t>Formarea brută de capital fix</t>
  </si>
  <si>
    <t>Валовое накопление основного капитала</t>
  </si>
  <si>
    <t>Variaţia stocurilor</t>
  </si>
  <si>
    <t xml:space="preserve">Изменение запасов </t>
  </si>
  <si>
    <t>Exportul de bunuri şi servicii</t>
  </si>
  <si>
    <t>Экспорт товаров и услуг</t>
  </si>
  <si>
    <t>PRODUSUL INTERN BRUT ÎN PREŢURI DE PIAŢĂ</t>
  </si>
  <si>
    <t xml:space="preserve">ВАЛОВОЙ ВНУТРЕННИЙ ПРОДУКТ В РЫНОЧНЫХ ЦЕНАХ </t>
  </si>
  <si>
    <t>Produsul intern brut în preţuri de piaţă</t>
  </si>
  <si>
    <t xml:space="preserve">Валовой внутренний продукт в рыночных ценах </t>
  </si>
  <si>
    <t>Remunerarea salariaţilor</t>
  </si>
  <si>
    <t>Оплата труда работников</t>
  </si>
  <si>
    <t>Impozite pe producţie şi import</t>
  </si>
  <si>
    <t>Налоги на производство и импорт</t>
  </si>
  <si>
    <t xml:space="preserve">      - налоги на продукты </t>
  </si>
  <si>
    <t xml:space="preserve">      - alte impozite pe producţie</t>
  </si>
  <si>
    <t xml:space="preserve">      - другие налоги на производство</t>
  </si>
  <si>
    <t>Subvenţii (-)</t>
  </si>
  <si>
    <t>Субсидии (-)</t>
  </si>
  <si>
    <t xml:space="preserve">      din care:</t>
  </si>
  <si>
    <t xml:space="preserve">      - субсидии на продукты</t>
  </si>
  <si>
    <t xml:space="preserve">      - alte subvenţii pe producţie</t>
  </si>
  <si>
    <t xml:space="preserve">      - другие субсидии на производство</t>
  </si>
  <si>
    <t>в том числе:</t>
  </si>
  <si>
    <t>EXCEDENTUL BRUT DE EXPLOATARE/ VENITUL MIXT BRUT</t>
  </si>
  <si>
    <t xml:space="preserve">ВАЛОВАЯ  ПРИБЫЛЬ / ВАЛОВOЙ СМЕШАННЫЙ ДОХОД </t>
  </si>
  <si>
    <t>Excedentul brut de exploatare/ venitul mixt brut</t>
  </si>
  <si>
    <t>Валовая прибыль/ валовой смешанный доход</t>
  </si>
  <si>
    <t>VENITUL NAŢIONAL BRUT</t>
  </si>
  <si>
    <t>ВАЛОВОЙ НАЦИОНАЛЬНЫЙ  ДОХОД</t>
  </si>
  <si>
    <t>Venitul naţional brut</t>
  </si>
  <si>
    <t>Валовой национальный доход</t>
  </si>
  <si>
    <t>VENITUL NAŢIONAL DISPONIBIL BRUT</t>
  </si>
  <si>
    <t>ВАЛОВОЙ НАЦИОНАЛЬНЫЙ РАСПОЛАГАЕМЫЙ ДОХОД</t>
  </si>
  <si>
    <t>Venitul naţional disponibil brut</t>
  </si>
  <si>
    <t>Валовой национальный располагаемый доход</t>
  </si>
  <si>
    <t xml:space="preserve">Consumul final </t>
  </si>
  <si>
    <t xml:space="preserve">      - gospodăriile populaţiei</t>
  </si>
  <si>
    <t xml:space="preserve">      - домашние хозяйства</t>
  </si>
  <si>
    <t xml:space="preserve">      - administraţia publică </t>
  </si>
  <si>
    <t xml:space="preserve">      - государственное управление</t>
  </si>
  <si>
    <t xml:space="preserve">      - некоммерческие организации, обслуживающие домашние хозяйства</t>
  </si>
  <si>
    <t>ECONOMIA BRUTĂ</t>
  </si>
  <si>
    <t>ВАЛОВОЕ СБЕРЕЖЕНИЕ</t>
  </si>
  <si>
    <t xml:space="preserve">      - instituţii fără scop lucrativ în serviciul gospodăriilor populaţiei</t>
  </si>
  <si>
    <t xml:space="preserve">   в том числе:</t>
  </si>
  <si>
    <t xml:space="preserve">   din care:</t>
  </si>
  <si>
    <t>MODIFICĂRI ÎN PASIVE ŞI CAPITAL PROPRIU</t>
  </si>
  <si>
    <t>ИЗМЕНЕНИЯ В ПАССИВАХ И СТОИМОСТИ СОБСТВЕННОГО КАПИТАЛА</t>
  </si>
  <si>
    <t>Economia brută</t>
  </si>
  <si>
    <t>Валовое сбережение</t>
  </si>
  <si>
    <t>MODIFICĂRI ÎN ACTIVE</t>
  </si>
  <si>
    <t>ИЗМЕНЕНИЯ В АКТИВАХ</t>
  </si>
  <si>
    <t xml:space="preserve">Variaţia stocurilor   </t>
  </si>
  <si>
    <t>Изменение запасов</t>
  </si>
  <si>
    <t xml:space="preserve">Achiziţii minus cedări de active nefinanciare neproduse </t>
  </si>
  <si>
    <t>Приобретение минус выбытие непроизведенных нефинансовых активов</t>
  </si>
  <si>
    <t>CAPACITATEA (+) / NECESARUL (-) DE FINANŢARE</t>
  </si>
  <si>
    <t>КРЕДИТОВАНИЕ (+) / ЗАИМСТВОВАНИЕ (-)</t>
  </si>
  <si>
    <t>Конечное потребление домашних хозяйств -резидентов за рубежом</t>
  </si>
  <si>
    <t>Конечное потребление домашних хозяйств -нерезидентов на территории страны</t>
  </si>
  <si>
    <t>SOLDUL DE BUNURI ŞI SERVICII</t>
  </si>
  <si>
    <t>САЛЬДО ТОВАРОВ И УСЛУГ</t>
  </si>
  <si>
    <t>Consumul final al gospodăriilor populaţiei - rezidenţilor peste hotare</t>
  </si>
  <si>
    <t>Consumul final al gospodăriilor populaţiei - nerezidenţilor pe teritoriul ţării</t>
  </si>
  <si>
    <t>Soldul de bunuri şi servicii</t>
  </si>
  <si>
    <t>Сальдо товаров и услуг</t>
  </si>
  <si>
    <t>Remunerarea salariaţilor - nerezidenţilor de către rezidenţi</t>
  </si>
  <si>
    <t>Remunerarea salariaţilor - rezidenţilor de către nerezidenţi</t>
  </si>
  <si>
    <t>Оплата труда работников – нерезидентов резидентами</t>
  </si>
  <si>
    <t>Оплата труда работников – резидентов нерезидентами</t>
  </si>
  <si>
    <t>Transferurile capitale, primite</t>
  </si>
  <si>
    <t xml:space="preserve"> Капитальные трансферты, полученные</t>
  </si>
  <si>
    <t>Transferurile capitale, transmise (-)</t>
  </si>
  <si>
    <t xml:space="preserve"> Капитальные трансферты, переданные (-)</t>
  </si>
  <si>
    <t xml:space="preserve">CAPACITATEA (+) / NECESARUL (-) DE FINANŢARE </t>
  </si>
  <si>
    <t>Societăţi nefinanciare</t>
  </si>
  <si>
    <t>Нефинансовые корпорации</t>
  </si>
  <si>
    <t>Societăţi financiare</t>
  </si>
  <si>
    <t>Финансовые корпорации</t>
  </si>
  <si>
    <t>Государственное управление</t>
  </si>
  <si>
    <t>Instituţii fără scop lucrativ în serviciul gospodăriilor populaţiei</t>
  </si>
  <si>
    <t>Некоммерческие организации, обслуживающие домашние хозяйства</t>
  </si>
  <si>
    <t>Gospodăriile populaţiei</t>
  </si>
  <si>
    <t>Домашние хозяйства</t>
  </si>
  <si>
    <t>TOTAL</t>
  </si>
  <si>
    <t>ВСЕГО</t>
  </si>
  <si>
    <t>Producţia  în preţuri de bază</t>
  </si>
  <si>
    <t>ВАЛОВАЯ ДОБАВЛЕННАЯ СТОИМОСТЬ</t>
  </si>
  <si>
    <t>VALOAREA ADĂUGATĂ BRUTĂ</t>
  </si>
  <si>
    <t> РЕСУРСЫ</t>
  </si>
  <si>
    <t>Валовая добавленная стоимость</t>
  </si>
  <si>
    <t>Другие налоги на производство</t>
  </si>
  <si>
    <t>Другие субсидии на производство (-)</t>
  </si>
  <si>
    <t>EXCEDENTUL BRUT DE EXPLOATARE</t>
  </si>
  <si>
    <t xml:space="preserve">ВАЛОВАЯ ПРИБЫЛЬ </t>
  </si>
  <si>
    <t>VENITUL MIXT BRUT</t>
  </si>
  <si>
    <t>ВАЛОВOЙ СМЕШАННЫЙ ДОХОД</t>
  </si>
  <si>
    <t>Alte impozite pe producţie</t>
  </si>
  <si>
    <t>Alte subvenţii pe producţie (-)</t>
  </si>
  <si>
    <t>Valoarea adăugată brută</t>
  </si>
  <si>
    <t>Excedentul brut de exploatare</t>
  </si>
  <si>
    <t>Валовая прибыль</t>
  </si>
  <si>
    <t>Venitul mixt brut</t>
  </si>
  <si>
    <t>Валовой смешанный доход</t>
  </si>
  <si>
    <t>Venituri din proprietate primite</t>
  </si>
  <si>
    <t>Доходы от собственности, полученные</t>
  </si>
  <si>
    <t>Доходы от собственности, выплаченные</t>
  </si>
  <si>
    <t>Venituri din proprietate plătite</t>
  </si>
  <si>
    <t>Transferuri curente primite</t>
  </si>
  <si>
    <t>ВАЛОВOЙ РАСПОЛАГАЕМЫЙ ДОХОД</t>
  </si>
  <si>
    <t>Текущие трансферты полученные</t>
  </si>
  <si>
    <t>Transferuri curente transmise</t>
  </si>
  <si>
    <t>Venitul disponibil brut</t>
  </si>
  <si>
    <t>Валовой располагаемый доход</t>
  </si>
  <si>
    <t>Корректировка на изменение чистой стоимости активов домашних хозяйств в пенсионных фондах</t>
  </si>
  <si>
    <t>VENITUL DISPONIBIL AJUSTAT BRUT</t>
  </si>
  <si>
    <t>СКОРРЕКТИРОВАННЫЙ ВАЛОВОЙ РАСПОЛАГАЕМЫЙ ДОХОД</t>
  </si>
  <si>
    <t>Transferurile sociale în natură, primite</t>
  </si>
  <si>
    <t>Социальные трансферты в натуре, полученные</t>
  </si>
  <si>
    <t>Transferurile sociale în natură, transmise</t>
  </si>
  <si>
    <t>Социальные трансферты в натуре, переданные</t>
  </si>
  <si>
    <t>Consumul final efectiv</t>
  </si>
  <si>
    <t xml:space="preserve"> ECONOMIA BRUTĂ</t>
  </si>
  <si>
    <t>ВАЛОВOЕ СБЕРЕЖЕНИE</t>
  </si>
  <si>
    <t>Фактическое конечное потребление</t>
  </si>
  <si>
    <t xml:space="preserve">Venitul disponibil ajustat brut </t>
  </si>
  <si>
    <t>Скорректированный валовой располагаемый доход</t>
  </si>
  <si>
    <t>Ajustări pentru modificările activelor nete ale gospodăriilor populaţiei în fondurile de pensii</t>
  </si>
  <si>
    <t>Bаловoе сбережениe</t>
  </si>
  <si>
    <t>Achitiziţii minus cedări de active nefinanciare neproduse</t>
  </si>
  <si>
    <t>Transferurile capitale primite</t>
  </si>
  <si>
    <t>Капитальные трансферты полученные</t>
  </si>
  <si>
    <t>Transferurile capitale transmise (-)</t>
  </si>
  <si>
    <t>Капитальные трансферты переданные (-)</t>
  </si>
  <si>
    <t>A</t>
  </si>
  <si>
    <t>Agricultură, silvicultură şi pescuit</t>
  </si>
  <si>
    <t>B</t>
  </si>
  <si>
    <t>Industria extractivă</t>
  </si>
  <si>
    <t>C</t>
  </si>
  <si>
    <t>Industria prelucrătoare</t>
  </si>
  <si>
    <t>D</t>
  </si>
  <si>
    <t>Producţia şi furnizarea de energie electrică şi termică, gaze, apă caldă şi aer condiţionat</t>
  </si>
  <si>
    <t>E</t>
  </si>
  <si>
    <t>Distribuţia apei; salubritate, gestionarea deşeurilor, activităţi de decontaminare</t>
  </si>
  <si>
    <t>F</t>
  </si>
  <si>
    <t>Construcţii</t>
  </si>
  <si>
    <t>G</t>
  </si>
  <si>
    <t>Comerţ cu ridicata şi cu amănuntul; întreţinerea şi repararea autovehiculelor şi a motocicletelor</t>
  </si>
  <si>
    <t>H</t>
  </si>
  <si>
    <t>Transport şi depozitare</t>
  </si>
  <si>
    <t>I</t>
  </si>
  <si>
    <t>Activități de cazare și alimentație publică</t>
  </si>
  <si>
    <t>J</t>
  </si>
  <si>
    <t>Informaţii şi comunicaţii</t>
  </si>
  <si>
    <t>K</t>
  </si>
  <si>
    <t>Activități financiare și de asigurări</t>
  </si>
  <si>
    <t>L</t>
  </si>
  <si>
    <t>Tranzacţii imobiliare</t>
  </si>
  <si>
    <t>M</t>
  </si>
  <si>
    <t>Activităţi profesionale, ştiinţifice şi tehnice</t>
  </si>
  <si>
    <t>N</t>
  </si>
  <si>
    <t>Activităţi de servicii administrative şi activităţi de servicii suport</t>
  </si>
  <si>
    <t>O</t>
  </si>
  <si>
    <t>Administraţie publică şi apărare; asigurări sociale obligatorii</t>
  </si>
  <si>
    <t>P</t>
  </si>
  <si>
    <t>Învăţământ</t>
  </si>
  <si>
    <t>Q</t>
  </si>
  <si>
    <t>Sănătate şi asistenţă socială</t>
  </si>
  <si>
    <t>R</t>
  </si>
  <si>
    <t>Artă, activități de recreere și de agrement</t>
  </si>
  <si>
    <t>S</t>
  </si>
  <si>
    <t>Alte activităţi de servicii</t>
  </si>
  <si>
    <t>T</t>
  </si>
  <si>
    <t>Activităţi ale gospodăriilor private în calitate de angajator de personal casnic; activităţi ale gospodăriilor private de producere de bunuri şi servicii destinate consumului propriu</t>
  </si>
  <si>
    <t>Сельское, лесное и рыбное хозяйство</t>
  </si>
  <si>
    <t>Добыча полезных ископаемых</t>
  </si>
  <si>
    <t>Обрабатывающая промышленность</t>
  </si>
  <si>
    <t>Производство и обеспечение электро- и теплоэнергией, газом, горячей водой; кондиционирование воздуха</t>
  </si>
  <si>
    <t>Водоснабжение; очистка и обработка отходов и восстановительные работы</t>
  </si>
  <si>
    <t>Строительство</t>
  </si>
  <si>
    <t>Оптовая и розничная торговля; техническое обслуживание и ремонт автотранспортных средств и мотоциклов</t>
  </si>
  <si>
    <t>Транспорт и хранение</t>
  </si>
  <si>
    <t>Информационные услуги и связь</t>
  </si>
  <si>
    <t>Финансовая и страховая деятельность</t>
  </si>
  <si>
    <t>Операции с недвижимым имуществом</t>
  </si>
  <si>
    <t>Профессиональная, научная и техническая деятельность</t>
  </si>
  <si>
    <t>Административная деятельность и дополнительные услуги в данной области</t>
  </si>
  <si>
    <t>Государственное управление и оборона; обязательное социальное страхование</t>
  </si>
  <si>
    <t>Образование</t>
  </si>
  <si>
    <t>Здравоохранение и социальные услуги</t>
  </si>
  <si>
    <t>Предоставление прочих видов услуг</t>
  </si>
  <si>
    <t>Деятельность домашних хозяйств, нанимающих домашнюю прислугу и производящих товары и услуги для собственного потребления</t>
  </si>
  <si>
    <t xml:space="preserve">Administraţia publică </t>
  </si>
  <si>
    <t>Instituţii fără scop lucrativ în  serviciul gospodăriilor populaţiei</t>
  </si>
  <si>
    <t>Administraţia publică</t>
  </si>
  <si>
    <t xml:space="preserve">Impozite nete pe produse </t>
  </si>
  <si>
    <t xml:space="preserve">Чистые налоги на продукты </t>
  </si>
  <si>
    <t>Conturilе Economice Integrate</t>
  </si>
  <si>
    <t>S.11</t>
  </si>
  <si>
    <t>S.12</t>
  </si>
  <si>
    <t>S.13</t>
  </si>
  <si>
    <t>S.14</t>
  </si>
  <si>
    <t>S.15</t>
  </si>
  <si>
    <t>S.2</t>
  </si>
  <si>
    <t>P.6</t>
  </si>
  <si>
    <t>P.7</t>
  </si>
  <si>
    <t>P.1</t>
  </si>
  <si>
    <t>P.2</t>
  </si>
  <si>
    <t>B.1</t>
  </si>
  <si>
    <t>D.1</t>
  </si>
  <si>
    <t>D.2</t>
  </si>
  <si>
    <t>D.21</t>
  </si>
  <si>
    <t>D.29</t>
  </si>
  <si>
    <t>D.3</t>
  </si>
  <si>
    <t>Subvenţii (-)/ Субсидии (-)</t>
  </si>
  <si>
    <t>D.31</t>
  </si>
  <si>
    <t>D.39</t>
  </si>
  <si>
    <t>B.2/B.3</t>
  </si>
  <si>
    <t>D.4</t>
  </si>
  <si>
    <t>B.5</t>
  </si>
  <si>
    <t>D.5</t>
  </si>
  <si>
    <t>D.61</t>
  </si>
  <si>
    <t>D.62</t>
  </si>
  <si>
    <t>D.7</t>
  </si>
  <si>
    <t>B.6</t>
  </si>
  <si>
    <t>P.3</t>
  </si>
  <si>
    <t>D.8</t>
  </si>
  <si>
    <t>B.8</t>
  </si>
  <si>
    <t>P.51</t>
  </si>
  <si>
    <t>P.52</t>
  </si>
  <si>
    <t>P.53</t>
  </si>
  <si>
    <t>K.2</t>
  </si>
  <si>
    <t>B.9</t>
  </si>
  <si>
    <t>Comerţ cu ridicata şi cu amănuntul; întreţinerea şi repararea autovehiculelor şi a motocicletelor, transport şi depozitare, activități de cazare și alimentație publică</t>
  </si>
  <si>
    <t>Industria extractivă, industria prelucrătoare, producţia şi furnizarea de energie electrică şi termică, gaze, apă caldă şi aer condiţionat, distribuţia apei; salubritate, gestionarea deşeurilor, activităţi de decontaminare</t>
  </si>
  <si>
    <t>Добыча полезных ископаемых, oбрабатывающая промышленность, производство и обеспечение электро- и теплоэнергией, газом, горячей водой; кондиционирование воздуха,  водоснабжение; очистка и обработка отходов и восстановительные работы</t>
  </si>
  <si>
    <t>Activități financiare şi asigurări</t>
  </si>
  <si>
    <t>Финансовая деятельность и страхование</t>
  </si>
  <si>
    <t>Activităţi profesionale, ştiinţifice şi tehnice, activităţi de servicii administrative şi activităţi de servicii suport</t>
  </si>
  <si>
    <t>Профессиональная, научная и техническая деятельность, административная деятельность и дополнительные услуги в данной области</t>
  </si>
  <si>
    <t>Administraţie publică şi apărare; asigurări sociale obligatorii, învăţământ, sănătate şi asistenţă socială</t>
  </si>
  <si>
    <t>Государственное управление и оборона; обязательное социальное страхование, образование, здравоохранение и социальные услуги</t>
  </si>
  <si>
    <t>Arta, activități de recreere şi de agrement, alte activităţi de servicii, activităţi ale gospodăriilor private în calitate de angajator de personal casnic; activităţi ale gospodăriilor private de producere de bunuri şi servicii destinate consumului propriu, activităţi ale organizaţiilor şi organismelor extrateritoriale</t>
  </si>
  <si>
    <t>Искусство, развлечения и отдых, предоставление прочих видов услуг, деятельность домашних хозяйств, нанимающих домашнюю прислугу и производящих товары и услуги для собственного потребления, деятельность экстратерриториальных организаций и органов</t>
  </si>
  <si>
    <t>M, N</t>
  </si>
  <si>
    <t>Чистые налоги на продукты</t>
  </si>
  <si>
    <t>Impozite nete pe produse</t>
  </si>
  <si>
    <t>Добыча полезных ископаемых, обрабатывающая промышленность, производство и обеспечение электро- и теплоэнергией, газом, горячей водой; кондиционирование воздуха, водоснабжение; очистка и обработка отходов и восстановительные работы</t>
  </si>
  <si>
    <t>Învăţământ, sănătate şi asistenţă socială</t>
  </si>
  <si>
    <t>Образование, здравоохранение и социальные услуги</t>
  </si>
  <si>
    <t>Artă, activități de recreere și de agrement, alte activităţi de servicii</t>
  </si>
  <si>
    <t>Regiuni de dezvoltare</t>
  </si>
  <si>
    <t>Регионы  развития</t>
  </si>
  <si>
    <t>Activități economice</t>
  </si>
  <si>
    <t>Виды деятельности</t>
  </si>
  <si>
    <t xml:space="preserve"> Producţia şi furnizarea de energie electrică şi termică, gaze, apă caldă şi aer condiţionat</t>
  </si>
  <si>
    <t xml:space="preserve">-  contul de bunuri şi servicii; </t>
  </si>
  <si>
    <t>-  счет товаров и услуг;</t>
  </si>
  <si>
    <t>-  contul de producţie;</t>
  </si>
  <si>
    <t>-  счет производства;</t>
  </si>
  <si>
    <t>-  contul de exploatare;</t>
  </si>
  <si>
    <t>-  счет образования доходов;</t>
  </si>
  <si>
    <t>-  счет первичного распределения доходов;</t>
  </si>
  <si>
    <t xml:space="preserve">-  счет вторичного распределения доходов; </t>
  </si>
  <si>
    <t>-  contul de utilizare a venitului disponibil brut;</t>
  </si>
  <si>
    <t xml:space="preserve">-  счет использования валового располагаемого дохода; </t>
  </si>
  <si>
    <t>-  contul de redistribuire a veniturilor în natură;</t>
  </si>
  <si>
    <t>-  счет перераспределения доходов в натуральной форме;</t>
  </si>
  <si>
    <t>-  contul de utilizare a venitului disponibil ajustat brut;</t>
  </si>
  <si>
    <t>- счет использования скорректированного валового располагаемого дохода;</t>
  </si>
  <si>
    <t>-  contul de capital;</t>
  </si>
  <si>
    <t>-  счет операций с капиталом;</t>
  </si>
  <si>
    <t xml:space="preserve">-  conturile restului lumii. </t>
  </si>
  <si>
    <t>-  счета остального мира.</t>
  </si>
  <si>
    <t xml:space="preserve"> din care:</t>
  </si>
  <si>
    <r>
      <t xml:space="preserve">      </t>
    </r>
    <r>
      <rPr>
        <sz val="10"/>
        <color theme="1"/>
        <rFont val="Times New Roman"/>
        <family val="1"/>
        <charset val="204"/>
      </rPr>
      <t>в том числе:</t>
    </r>
  </si>
  <si>
    <t>Текущие трансферты переданные</t>
  </si>
  <si>
    <t>Валовой внутренний региональный продукт</t>
  </si>
  <si>
    <r>
      <t xml:space="preserve">Gen de activitate economică </t>
    </r>
    <r>
      <rPr>
        <sz val="17"/>
        <color theme="1"/>
        <rFont val="Times New Roman"/>
        <family val="1"/>
        <charset val="204"/>
      </rPr>
      <t xml:space="preserve">– </t>
    </r>
    <r>
      <rPr>
        <b/>
        <sz val="17"/>
        <color theme="1"/>
        <rFont val="Times New Roman"/>
        <family val="1"/>
        <charset val="204"/>
      </rPr>
      <t xml:space="preserve"> </t>
    </r>
    <r>
      <rPr>
        <sz val="17"/>
        <color theme="1"/>
        <rFont val="Times New Roman"/>
        <family val="1"/>
        <charset val="204"/>
      </rPr>
      <t>proces care conduce la obţinerea unui asortiment similar de producţie (bunuri, servicii) care caracterizează cele mai generale categorii ale clasificării genurilor de activitate.</t>
    </r>
  </si>
  <si>
    <r>
      <t>Вид экономической деятельности</t>
    </r>
    <r>
      <rPr>
        <sz val="17"/>
        <color theme="1"/>
        <rFont val="Times New Roman"/>
        <family val="1"/>
        <charset val="204"/>
      </rPr>
      <t xml:space="preserve"> – процесс, приводящий к получению однородного набора продукции (товаров и услуг), характеризующий наиболее укрупненные категории классификации видов деятельности.</t>
    </r>
  </si>
  <si>
    <r>
      <t xml:space="preserve">Sectorul instituţional </t>
    </r>
    <r>
      <rPr>
        <sz val="17"/>
        <color theme="1"/>
        <rFont val="Times New Roman"/>
        <family val="1"/>
        <charset val="204"/>
      </rPr>
      <t>– regruparea unităţilor instituţionale în ansambluri pe baza funcţiei lor principale şi a surselor de finanţare.</t>
    </r>
  </si>
  <si>
    <r>
      <t xml:space="preserve">Институциональный сектор – </t>
    </r>
    <r>
      <rPr>
        <sz val="17"/>
        <color theme="1"/>
        <rFont val="Times New Roman"/>
        <family val="1"/>
        <charset val="204"/>
      </rPr>
      <t>совокупность институциональных единиц, однородных с точки зрения выполняемых функций и источников финансирования.</t>
    </r>
  </si>
  <si>
    <r>
      <t>Unitatea instituţională</t>
    </r>
    <r>
      <rPr>
        <sz val="17"/>
        <color theme="1"/>
        <rFont val="Times New Roman"/>
        <family val="1"/>
        <charset val="204"/>
      </rPr>
      <t xml:space="preserve"> este o unitate economică rezidentă (care are centru de interes, deci, desfăşoară o activitate economică de cel puţin un an pe teritoriul respectiv) care are autonomie de decizie în exercitarea funcţiei sale principale şi/sau dispune de contabilitate completă (are atît documente contabile în care apar toate operaţiunile economice şi financiare efectuate în cursul perioadei, cît şi un bilanţ al activelor şi pasivelor sale).</t>
    </r>
  </si>
  <si>
    <r>
      <t xml:space="preserve">Институциональная единица – </t>
    </r>
    <r>
      <rPr>
        <sz val="17"/>
        <color theme="1"/>
        <rFont val="Times New Roman"/>
        <family val="1"/>
        <charset val="204"/>
      </rPr>
      <t xml:space="preserve">экономическая резидентная единица, которая осуществляет экономическую деятельность (не менее одного года на данной территории), способная принимать обязательства и/или владеет активами. </t>
    </r>
  </si>
  <si>
    <r>
      <t xml:space="preserve">Unităţile instituţionale – rezidente se grupează pe sectoare instituţionale: </t>
    </r>
    <r>
      <rPr>
        <sz val="17"/>
        <color theme="1"/>
        <rFont val="Times New Roman"/>
        <family val="1"/>
        <charset val="204"/>
      </rPr>
      <t xml:space="preserve">societăţi nefinanciare, societăţi financiare, administraţia publică, gospodăriile populaţiei şi instituţii fără scop lucrativ în serviciul gospodăriilor populaţiei. </t>
    </r>
  </si>
  <si>
    <r>
      <t xml:space="preserve">Институциональные единицы – резиденты группируются по институциональным секторам: </t>
    </r>
    <r>
      <rPr>
        <sz val="17"/>
        <color theme="1"/>
        <rFont val="Times New Roman"/>
        <family val="1"/>
        <charset val="204"/>
      </rPr>
      <t>нефинансовые корпорации, финансовые корпорации, государственное управление, домашние хозяйства и некоммерческие организации, обслуживающие домашние хозяйства.</t>
    </r>
  </si>
  <si>
    <r>
      <t xml:space="preserve">Sectorul «Societăţi nefinanciare» </t>
    </r>
    <r>
      <rPr>
        <sz val="17"/>
        <color theme="1"/>
        <rFont val="Times New Roman"/>
        <family val="1"/>
        <charset val="204"/>
      </rPr>
      <t xml:space="preserve">cuprinde unităţile instituţionale nefinanciare a căror funcţie o constituie producţia de bunuri şi servicii nefinanciare destinate pieţei şi ale căror resurse principale provin din vînzarea producţiei. </t>
    </r>
  </si>
  <si>
    <r>
      <t xml:space="preserve">Сектор «Нефинансовые корпорации» </t>
    </r>
    <r>
      <rPr>
        <sz val="17"/>
        <color theme="1"/>
        <rFont val="Times New Roman"/>
        <family val="1"/>
        <charset val="204"/>
      </rPr>
      <t>объединяет институциональные единицы, основной функцией которых является производство товаров и нефинансовых услуг для рынка. Ресурсы формируются за счет средств, полученных от продажи товаров и услуг.</t>
    </r>
  </si>
  <si>
    <r>
      <t>Sectorul «Societăţi financiare»</t>
    </r>
    <r>
      <rPr>
        <sz val="17"/>
        <color theme="1"/>
        <rFont val="Times New Roman"/>
        <family val="1"/>
        <charset val="204"/>
      </rPr>
      <t xml:space="preserve"> cuprinde unităţile instituţionale a căror funcţie principală constă în finanţarea, adică colectarea, transformarea şi redistribuirea disponibilităţilor financiare. Resursele principale ale acestor unităţi sunt constituite din fonduri provenind din angajamentele contractate (depuneri, bonuri, obligaţiuni etc.) şi din dobînzi primite.
La acest sector se referă instituţiile monetar-creditare, societăţile de asigurări şi alte instituţii financiare.</t>
    </r>
  </si>
  <si>
    <r>
      <t xml:space="preserve">Sectorul «Gospodăriile populaţiei» </t>
    </r>
    <r>
      <rPr>
        <sz val="17"/>
        <color theme="1"/>
        <rFont val="Times New Roman"/>
        <family val="1"/>
        <charset val="204"/>
      </rPr>
      <t xml:space="preserve">cuprinde indivizi sau grupuri de indivizi în acelaşi timp în funcţia lor de consumatori şi eventual de întreprinzători.
Resursele principale ale acestora provin din remunerarea salariaţilor, venituri din proprietate,  transferuri efectuate din celelalte sectoare şi din încasările provenind din vînzarea producţiei.
</t>
    </r>
  </si>
  <si>
    <r>
      <t>Sectorul «Instituţii fără scop lucrativ în serviciul gospodăriilor populaţiei»</t>
    </r>
    <r>
      <rPr>
        <sz val="17"/>
        <color theme="1"/>
        <rFont val="Times New Roman"/>
        <family val="1"/>
        <charset val="204"/>
      </rPr>
      <t xml:space="preserve"> regrupează unităţile instituţionale care prestează servicii non-piaţă pentru gospodării şi ale căror resurse, provin din contribuţiile voluntare efectuate de gospodării şi din veniturile din proprietate. În acest sector se includ sindicatele, partidele politice, cultele religioase, asociaţiile culturale şi sportive, etc..</t>
    </r>
  </si>
  <si>
    <r>
      <t xml:space="preserve">Restul lumii. </t>
    </r>
    <r>
      <rPr>
        <sz val="17"/>
        <color theme="1"/>
        <rFont val="Times New Roman"/>
        <family val="1"/>
        <charset val="204"/>
      </rPr>
      <t>Relaţiile economice cu alte ţări se efectuează prin “Restul lumii” care uneşte toate unităţile instituţionale – nerezidente în cazul cînd acestea interacţionează cu rezidenţii.</t>
    </r>
  </si>
  <si>
    <r>
      <t xml:space="preserve">Contul de producţie </t>
    </r>
    <r>
      <rPr>
        <sz val="17"/>
        <color theme="1"/>
        <rFont val="Times New Roman"/>
        <family val="1"/>
        <charset val="204"/>
      </rPr>
      <t xml:space="preserve">descrie operaţiunile procesului de producţie propriu zis. Contul este stabilit total pe economie, activităţi economice şi sectoare instituţionale. El are în resurse producţia de bunuri şi servicii plus impozite nete pe produse, iar în utilizări - consumul intermediar. Soldul contului total pe economie îl constituie </t>
    </r>
    <r>
      <rPr>
        <b/>
        <sz val="17"/>
        <color theme="1"/>
        <rFont val="Times New Roman"/>
        <family val="1"/>
        <charset val="204"/>
      </rPr>
      <t>produsul intern brut</t>
    </r>
    <r>
      <rPr>
        <sz val="17"/>
        <color theme="1"/>
        <rFont val="Times New Roman"/>
        <family val="1"/>
        <charset val="204"/>
      </rPr>
      <t xml:space="preserve">, iar la nivel de activitate economică şi sector instituţional – </t>
    </r>
    <r>
      <rPr>
        <b/>
        <sz val="17"/>
        <color theme="1"/>
        <rFont val="Times New Roman"/>
        <family val="1"/>
        <charset val="204"/>
      </rPr>
      <t>valoarea adăugată brută.</t>
    </r>
  </si>
  <si>
    <r>
      <t xml:space="preserve">Producţia </t>
    </r>
    <r>
      <rPr>
        <sz val="17"/>
        <color theme="1"/>
        <rFont val="Times New Roman"/>
        <family val="1"/>
        <charset val="204"/>
      </rPr>
      <t>include toate produsele fabricate şi serviciile prestate în decursul unei perioade contabile.</t>
    </r>
  </si>
  <si>
    <r>
      <t xml:space="preserve">Выпуск </t>
    </r>
    <r>
      <rPr>
        <sz val="17"/>
        <color theme="1"/>
        <rFont val="Times New Roman"/>
        <family val="1"/>
        <charset val="204"/>
      </rPr>
      <t>представляет собой суммарную стоимость товаров и услуг, произведенных в экономике в отчетном периоде.</t>
    </r>
  </si>
  <si>
    <r>
      <t>Producţia de piaţă</t>
    </r>
    <r>
      <rPr>
        <sz val="17"/>
        <color theme="1"/>
        <rFont val="Times New Roman"/>
        <family val="1"/>
        <charset val="204"/>
      </rPr>
      <t xml:space="preserve"> reprezintă producţia vîndută sau destinată vînzării pe piaţă la un preţ semnificativ din punct de vedere economic. </t>
    </r>
  </si>
  <si>
    <r>
      <t xml:space="preserve">Рыночный выпуск </t>
    </r>
    <r>
      <rPr>
        <sz val="17"/>
        <color theme="1"/>
        <rFont val="Times New Roman"/>
        <family val="1"/>
        <charset val="204"/>
      </rPr>
      <t>представляет собой продукцию, которая реализуется или может быть реализована по экономически значимым ценам.</t>
    </r>
  </si>
  <si>
    <r>
      <t xml:space="preserve">Producţia non-piaţă </t>
    </r>
    <r>
      <rPr>
        <sz val="17"/>
        <color theme="1"/>
        <rFont val="Times New Roman"/>
        <family val="1"/>
        <charset val="204"/>
      </rPr>
      <t>reprezintă producţia furnizată altor unităţi, fie gratuit, fie la un preţ nesemnificativ din punct de vedere economic.</t>
    </r>
  </si>
  <si>
    <r>
      <t>Нерыночный выпуск</t>
    </r>
    <r>
      <rPr>
        <sz val="17"/>
        <color theme="1"/>
        <rFont val="Times New Roman"/>
        <family val="1"/>
        <charset val="204"/>
      </rPr>
      <t xml:space="preserve"> - это продукция, предоставляемая бесплатно или по ценам, не имеющим экономического значения.</t>
    </r>
  </si>
  <si>
    <r>
      <t>Consumul intermediar</t>
    </r>
    <r>
      <rPr>
        <sz val="17"/>
        <color theme="1"/>
        <rFont val="Times New Roman"/>
        <family val="1"/>
        <charset val="204"/>
      </rPr>
      <t xml:space="preserve"> reprezintă valoarea bunurilor şi serviciilor (excluzînd consumul de capital fix) care sunt fie transformate, fie consumate în totalitate în timpul procesului de producţie. </t>
    </r>
  </si>
  <si>
    <r>
      <t xml:space="preserve">Промежуточное потребление </t>
    </r>
    <r>
      <rPr>
        <sz val="17"/>
        <color theme="1"/>
        <rFont val="Times New Roman"/>
        <family val="1"/>
        <charset val="204"/>
      </rPr>
      <t xml:space="preserve">представляет собой стоимость товаров и услуг (за исключением потребления основного капитала), которые трансформируются или полностью потребляются в процессе производства. </t>
    </r>
  </si>
  <si>
    <r>
      <t xml:space="preserve">Valoarea adăugată brută </t>
    </r>
    <r>
      <rPr>
        <sz val="17"/>
        <color theme="1"/>
        <rFont val="Times New Roman"/>
        <family val="1"/>
        <charset val="204"/>
      </rPr>
      <t xml:space="preserve">este soldul contului de producţie şi se măsoară ca diferenţa dintre valoarea bunurilor şi serviciilor produse şi consumul intermediar, reprezentînd deci valoarea nou creată în procesul de producţie. </t>
    </r>
  </si>
  <si>
    <r>
      <t>Валовая добавленная стоимость</t>
    </r>
    <r>
      <rPr>
        <sz val="17"/>
        <color theme="1"/>
        <rFont val="Times New Roman"/>
        <family val="1"/>
        <charset val="204"/>
      </rPr>
      <t xml:space="preserve"> является сальдирующей статьей счета производства и измеряется как разность между выпуском товаров и услуг и промежуточным потреблением и выражает вновь созданную стоимость в процессе производства.</t>
    </r>
  </si>
  <si>
    <r>
      <t xml:space="preserve">Impozitele pe producţie şi import </t>
    </r>
    <r>
      <rPr>
        <sz val="17"/>
        <color theme="1"/>
        <rFont val="Times New Roman"/>
        <family val="1"/>
        <charset val="204"/>
      </rPr>
      <t>cuprind impozitele pe produse şi alte impozite pe producţie.</t>
    </r>
  </si>
  <si>
    <r>
      <t xml:space="preserve">Налоги на производство и импорт </t>
    </r>
    <r>
      <rPr>
        <sz val="17"/>
        <color theme="1"/>
        <rFont val="Times New Roman"/>
        <family val="1"/>
        <charset val="204"/>
      </rPr>
      <t>состоят из налогов на продукты и других налогов на производство.</t>
    </r>
  </si>
  <si>
    <r>
      <t xml:space="preserve">Налоги на продукты </t>
    </r>
    <r>
      <rPr>
        <sz val="17"/>
        <color theme="1"/>
        <rFont val="Times New Roman"/>
        <family val="1"/>
        <charset val="204"/>
      </rPr>
      <t>– это налоги, взимаемые пропорционально количеству или стоимости товара и услуг, производимых, продаваемых или импортируемых резидентами. К ним относятся налог на добавленную стоимость (НДС), акцизы, налоги на импорт и другие.</t>
    </r>
  </si>
  <si>
    <r>
      <t xml:space="preserve">Subvenţiile </t>
    </r>
    <r>
      <rPr>
        <sz val="17"/>
        <color theme="1"/>
        <rFont val="Times New Roman"/>
        <family val="1"/>
        <charset val="204"/>
      </rPr>
      <t>includ subvenţiile pe produse şi alte subvenţii pe producţie.</t>
    </r>
  </si>
  <si>
    <r>
      <t xml:space="preserve">Субсидии </t>
    </r>
    <r>
      <rPr>
        <sz val="17"/>
        <color theme="1"/>
        <rFont val="Times New Roman"/>
        <family val="1"/>
        <charset val="204"/>
      </rPr>
      <t xml:space="preserve">состоят из субсидий на продукты и других субсидий на производство. </t>
    </r>
  </si>
  <si>
    <r>
      <t xml:space="preserve">Subvenţii pe produse </t>
    </r>
    <r>
      <rPr>
        <sz val="17"/>
        <color theme="1"/>
        <rFont val="Times New Roman"/>
        <family val="1"/>
        <charset val="204"/>
      </rPr>
      <t>– sume vărsate pe unitatea de bun sau serviciu produsă sau importată.</t>
    </r>
  </si>
  <si>
    <r>
      <t xml:space="preserve">Субсидии на продукты </t>
    </r>
    <r>
      <rPr>
        <sz val="17"/>
        <color theme="1"/>
        <rFont val="Times New Roman"/>
        <family val="1"/>
        <charset val="204"/>
      </rPr>
      <t>– суммы выплачиваемые пропорционально количеству или стоимости товаров и услуг, производимых, продаваемых или импортируемых резидентами.</t>
    </r>
  </si>
  <si>
    <r>
      <t xml:space="preserve">Чистые налоги на продукты </t>
    </r>
    <r>
      <rPr>
        <sz val="17"/>
        <color theme="1"/>
        <rFont val="Times New Roman"/>
        <family val="1"/>
        <charset val="204"/>
      </rPr>
      <t xml:space="preserve">– налоги на продукты за вычетом субсидий на продукты. </t>
    </r>
  </si>
  <si>
    <r>
      <t>Produsul intern brut (PIB)</t>
    </r>
    <r>
      <rPr>
        <sz val="17"/>
        <color theme="1"/>
        <rFont val="Times New Roman"/>
        <family val="1"/>
        <charset val="204"/>
      </rPr>
      <t xml:space="preserve"> – principalul agregat macroeconomic al contabilităţii naţionale care reprezintă rezultatul final al activităţii de producţie din unităţile producătoare rezidente şi care corespunde valorii bunurilor şi serviciilor produse de către aceste unităţi pentru consumul final.</t>
    </r>
  </si>
  <si>
    <r>
      <t xml:space="preserve">Валовой внутренний продукт (ВВП) </t>
    </r>
    <r>
      <rPr>
        <sz val="17"/>
        <color theme="1"/>
        <rFont val="Times New Roman"/>
        <family val="1"/>
        <charset val="204"/>
      </rPr>
      <t>– важнейший показатель системы национальных счетов, характеризующий конечный результат производственной деятельности экономических единиц – резидентов, который измеряется стоимостью товаров и услуг, произведённых этими единицами для конечного использования.</t>
    </r>
  </si>
  <si>
    <r>
      <t>PIB = VAB + IP - SP,</t>
    </r>
    <r>
      <rPr>
        <sz val="17"/>
        <color theme="1"/>
        <rFont val="Times New Roman"/>
        <family val="1"/>
        <charset val="204"/>
      </rPr>
      <t xml:space="preserve"> unde:
</t>
    </r>
    <r>
      <rPr>
        <b/>
        <sz val="17"/>
        <color theme="1"/>
        <rFont val="Times New Roman"/>
        <family val="1"/>
        <charset val="204"/>
      </rPr>
      <t xml:space="preserve">PIB </t>
    </r>
    <r>
      <rPr>
        <sz val="17"/>
        <color theme="1"/>
        <rFont val="Times New Roman"/>
        <family val="1"/>
        <charset val="204"/>
      </rPr>
      <t xml:space="preserve">-  produsul intern brut (preţuri de piaţă)
</t>
    </r>
    <r>
      <rPr>
        <b/>
        <sz val="17"/>
        <color theme="1"/>
        <rFont val="Times New Roman"/>
        <family val="1"/>
        <charset val="204"/>
      </rPr>
      <t>VAB</t>
    </r>
    <r>
      <rPr>
        <sz val="17"/>
        <color theme="1"/>
        <rFont val="Times New Roman"/>
        <family val="1"/>
        <charset val="204"/>
      </rPr>
      <t xml:space="preserve"> -  valoarea adăugată brută (preţuri de bază)
</t>
    </r>
    <r>
      <rPr>
        <b/>
        <sz val="17"/>
        <color theme="1"/>
        <rFont val="Times New Roman"/>
        <family val="1"/>
        <charset val="204"/>
      </rPr>
      <t>IP</t>
    </r>
    <r>
      <rPr>
        <sz val="17"/>
        <color theme="1"/>
        <rFont val="Times New Roman"/>
        <family val="1"/>
        <charset val="204"/>
      </rPr>
      <t xml:space="preserve"> -  impozite pe produse
</t>
    </r>
    <r>
      <rPr>
        <b/>
        <sz val="17"/>
        <color theme="1"/>
        <rFont val="Times New Roman"/>
        <family val="1"/>
        <charset val="204"/>
      </rPr>
      <t>SP</t>
    </r>
    <r>
      <rPr>
        <sz val="17"/>
        <color theme="1"/>
        <rFont val="Times New Roman"/>
        <family val="1"/>
        <charset val="204"/>
      </rPr>
      <t xml:space="preserve"> -  subvenţii pe produse</t>
    </r>
  </si>
  <si>
    <r>
      <t>ВВП = ВДС + НП - СП,</t>
    </r>
    <r>
      <rPr>
        <sz val="17"/>
        <color theme="1"/>
        <rFont val="Times New Roman"/>
        <family val="1"/>
        <charset val="204"/>
      </rPr>
      <t xml:space="preserve"> где:
</t>
    </r>
    <r>
      <rPr>
        <b/>
        <sz val="17"/>
        <color theme="1"/>
        <rFont val="Times New Roman"/>
        <family val="1"/>
        <charset val="204"/>
      </rPr>
      <t>ВВП</t>
    </r>
    <r>
      <rPr>
        <sz val="17"/>
        <color theme="1"/>
        <rFont val="Times New Roman"/>
        <family val="1"/>
        <charset val="204"/>
      </rPr>
      <t xml:space="preserve"> -  валовой внутренний продукт (в рыночных ценах)
</t>
    </r>
    <r>
      <rPr>
        <b/>
        <sz val="17"/>
        <color theme="1"/>
        <rFont val="Times New Roman"/>
        <family val="1"/>
        <charset val="204"/>
      </rPr>
      <t>ВДС</t>
    </r>
    <r>
      <rPr>
        <sz val="17"/>
        <color theme="1"/>
        <rFont val="Times New Roman"/>
        <family val="1"/>
        <charset val="204"/>
      </rPr>
      <t xml:space="preserve"> -  валовая добавленная стоимость (в основных ценах)
</t>
    </r>
    <r>
      <rPr>
        <b/>
        <sz val="17"/>
        <color theme="1"/>
        <rFont val="Times New Roman"/>
        <family val="1"/>
        <charset val="204"/>
      </rPr>
      <t>НП</t>
    </r>
    <r>
      <rPr>
        <sz val="17"/>
        <color theme="1"/>
        <rFont val="Times New Roman"/>
        <family val="1"/>
        <charset val="204"/>
      </rPr>
      <t xml:space="preserve"> -  налоги на продукты
</t>
    </r>
    <r>
      <rPr>
        <b/>
        <sz val="17"/>
        <color theme="1"/>
        <rFont val="Times New Roman"/>
        <family val="1"/>
        <charset val="204"/>
      </rPr>
      <t xml:space="preserve">СП </t>
    </r>
    <r>
      <rPr>
        <sz val="17"/>
        <color theme="1"/>
        <rFont val="Times New Roman"/>
        <family val="1"/>
        <charset val="204"/>
      </rPr>
      <t>-  субсидии на продукты</t>
    </r>
  </si>
  <si>
    <r>
      <t xml:space="preserve">Contul de exploatare </t>
    </r>
    <r>
      <rPr>
        <sz val="17"/>
        <color theme="1"/>
        <rFont val="Times New Roman"/>
        <family val="1"/>
        <charset val="204"/>
      </rPr>
      <t>reflectă distribuirea veniturilor primare de către unităţile instituţionale – rezidente nemijlocit implicate în producţia de bunuri şi servicii.</t>
    </r>
  </si>
  <si>
    <r>
      <t xml:space="preserve">Счет образования доходов </t>
    </r>
    <r>
      <rPr>
        <sz val="17"/>
        <color theme="1"/>
        <rFont val="Times New Roman"/>
        <family val="1"/>
        <charset val="204"/>
      </rPr>
      <t>отражает выплату первичных доходов институциональными единицами – резидентами, непосредственно участвующими в процессе производства товаров и услуг.</t>
    </r>
  </si>
  <si>
    <r>
      <t xml:space="preserve">Remunerarea salariaţilor </t>
    </r>
    <r>
      <rPr>
        <sz val="17"/>
        <color theme="1"/>
        <rFont val="Times New Roman"/>
        <family val="1"/>
        <charset val="204"/>
      </rPr>
      <t>reprezintă sumele primite de angajaţi în bani sau natură în contrapartida muncii depuse. Remunerarea salariaţilor include sumele brute calculate, inclusiv prime, sporuri, avantaje în natură, impozite pe venit, vărsăminte în fondurile de susţinere socială şi alte plaţi.</t>
    </r>
  </si>
  <si>
    <r>
      <t>Оплата труда работников</t>
    </r>
    <r>
      <rPr>
        <sz val="17"/>
        <color theme="1"/>
        <rFont val="Times New Roman"/>
        <family val="1"/>
        <charset val="204"/>
      </rPr>
      <t>, представляет собой  вознаграждение в денежной или натуральной форме, выплаченное работодателем наемному работнику за, выполненную работу. Оплата труда работников учитывается на основе начисленных сумм и включает в себя суммы отчислений на социальное страхование, налогов на доходы и другие выплаты.</t>
    </r>
  </si>
  <si>
    <r>
      <t xml:space="preserve">Cotizaţiile sociale efective în sarcina angajatorilor </t>
    </r>
    <r>
      <rPr>
        <sz val="17"/>
        <color theme="1"/>
        <rFont val="Times New Roman"/>
        <family val="1"/>
        <charset val="204"/>
      </rPr>
      <t>sunt plăţile vărsate de angajatori în fondurile de  susţinere socială de stat sau private pentru a asigura salariaţii săi cu dreptul de a primi prestaţii sociale în cazurile unor anumite evenimente sau a unor condiţii deosebite, care pot avea un impact negativ asupra bunăstării salariaţilor - boală, accidente de muncă, plecarea la pensie, şomaj etc..</t>
    </r>
  </si>
  <si>
    <r>
      <t>Фактические отчисления работодателей на социальное страхование</t>
    </r>
    <r>
      <rPr>
        <sz val="17"/>
        <color theme="1"/>
        <rFont val="Times New Roman"/>
        <family val="1"/>
        <charset val="204"/>
      </rPr>
      <t xml:space="preserve"> выплачиваются работодателями в государственные или не-государственные фонды социального страхования, для обеспечения права своих наемных работников на получение социальных пособий в случае определенных событий или при наличии определенных условий, которые могут неблагоприятно повлиять на доходы или благосостояние работников – болезнь, несчастные случаи на производстве, безработица, выход на пенсию и так далее.</t>
    </r>
  </si>
  <si>
    <r>
      <rPr>
        <b/>
        <sz val="17"/>
        <color theme="1"/>
        <rFont val="Times New Roman"/>
        <family val="1"/>
        <charset val="204"/>
      </rPr>
      <t xml:space="preserve">Cotizaţiile sociale imputate în sarcina angajatorilor </t>
    </r>
    <r>
      <rPr>
        <sz val="17"/>
        <color theme="1"/>
        <rFont val="Times New Roman"/>
        <family val="1"/>
        <charset val="204"/>
      </rPr>
      <t xml:space="preserve">sunt prestaţiile sociale plătite nemijlocit de angajatori fără participarea fondurilor de susţinere socială. </t>
    </r>
  </si>
  <si>
    <r>
      <rPr>
        <b/>
        <sz val="17"/>
        <color theme="1"/>
        <rFont val="Times New Roman"/>
        <family val="1"/>
        <charset val="204"/>
      </rPr>
      <t>Условно исчисленные отчисления работодателей</t>
    </r>
    <r>
      <rPr>
        <sz val="17"/>
        <color theme="1"/>
        <rFont val="Times New Roman"/>
        <family val="1"/>
        <charset val="204"/>
      </rPr>
      <t xml:space="preserve"> </t>
    </r>
    <r>
      <rPr>
        <b/>
        <sz val="17"/>
        <color theme="1"/>
        <rFont val="Times New Roman"/>
        <family val="1"/>
        <charset val="204"/>
      </rPr>
      <t>на социальное страхование</t>
    </r>
    <r>
      <rPr>
        <sz val="17"/>
        <color theme="1"/>
        <rFont val="Times New Roman"/>
        <family val="1"/>
        <charset val="204"/>
      </rPr>
      <t xml:space="preserve"> отражают непосредственные выплаты работодателями социальных пособий без участия фондов социального страхования. </t>
    </r>
  </si>
  <si>
    <r>
      <rPr>
        <b/>
        <sz val="17"/>
        <color theme="1"/>
        <rFont val="Times New Roman"/>
        <family val="1"/>
        <charset val="204"/>
      </rPr>
      <t xml:space="preserve">Alte impozite pe producţie </t>
    </r>
    <r>
      <rPr>
        <sz val="17"/>
        <color theme="1"/>
        <rFont val="Times New Roman"/>
        <family val="1"/>
        <charset val="204"/>
      </rPr>
      <t>cuprind toate impozitele, fără impozitele pe produse, care sunt suportate de către întreprinderi şi organizaţii în cadrul participării lor în procesul de producţie.</t>
    </r>
  </si>
  <si>
    <r>
      <rPr>
        <b/>
        <sz val="17"/>
        <color theme="1"/>
        <rFont val="Times New Roman"/>
        <family val="1"/>
        <charset val="204"/>
      </rPr>
      <t xml:space="preserve">Другие налоги на производство </t>
    </r>
    <r>
      <rPr>
        <sz val="17"/>
        <color theme="1"/>
        <rFont val="Times New Roman"/>
        <family val="1"/>
        <charset val="204"/>
      </rPr>
      <t>включают все налоги, кроме налогов на продукты, которыми облагаются предприятия и организации в результате их участия в производстве.</t>
    </r>
  </si>
  <si>
    <r>
      <rPr>
        <b/>
        <sz val="17"/>
        <color theme="1"/>
        <rFont val="Times New Roman"/>
        <family val="1"/>
        <charset val="204"/>
      </rPr>
      <t>Alte subvenţii pe producţie</t>
    </r>
    <r>
      <rPr>
        <sz val="17"/>
        <color theme="1"/>
        <rFont val="Times New Roman"/>
        <family val="1"/>
        <charset val="204"/>
      </rPr>
      <t xml:space="preserve"> – sume acordate de buget pentru acoperirea pierderilor.                                                                   </t>
    </r>
  </si>
  <si>
    <r>
      <rPr>
        <b/>
        <sz val="17"/>
        <color theme="1"/>
        <rFont val="Times New Roman"/>
        <family val="1"/>
        <charset val="204"/>
      </rPr>
      <t xml:space="preserve">Другие субсидии на производство </t>
    </r>
    <r>
      <rPr>
        <sz val="17"/>
        <color theme="1"/>
        <rFont val="Times New Roman"/>
        <family val="1"/>
        <charset val="204"/>
      </rPr>
      <t>– суммы, выплаченные бюджетом для покрытия убытков.</t>
    </r>
  </si>
  <si>
    <r>
      <t>ВВП = ОТ + ВП/ВСД + НПИ – С</t>
    </r>
    <r>
      <rPr>
        <sz val="17"/>
        <color theme="1"/>
        <rFont val="Times New Roman"/>
        <family val="1"/>
        <charset val="204"/>
      </rPr>
      <t xml:space="preserve">, где:
</t>
    </r>
    <r>
      <rPr>
        <b/>
        <sz val="17"/>
        <color theme="1"/>
        <rFont val="Times New Roman"/>
        <family val="1"/>
        <charset val="204"/>
      </rPr>
      <t>ОТ</t>
    </r>
    <r>
      <rPr>
        <sz val="17"/>
        <color theme="1"/>
        <rFont val="Times New Roman"/>
        <family val="1"/>
        <charset val="204"/>
      </rPr>
      <t xml:space="preserve"> - оплата труда
</t>
    </r>
    <r>
      <rPr>
        <b/>
        <sz val="17"/>
        <color theme="1"/>
        <rFont val="Times New Roman"/>
        <family val="1"/>
        <charset val="204"/>
      </rPr>
      <t>ВП/ВСД</t>
    </r>
    <r>
      <rPr>
        <sz val="17"/>
        <color theme="1"/>
        <rFont val="Times New Roman"/>
        <family val="1"/>
        <charset val="204"/>
      </rPr>
      <t xml:space="preserve"> - валовая прибыль/валовой смешанный доход
</t>
    </r>
    <r>
      <rPr>
        <b/>
        <sz val="17"/>
        <color theme="1"/>
        <rFont val="Times New Roman"/>
        <family val="1"/>
        <charset val="204"/>
      </rPr>
      <t>НПИ</t>
    </r>
    <r>
      <rPr>
        <sz val="17"/>
        <color theme="1"/>
        <rFont val="Times New Roman"/>
        <family val="1"/>
        <charset val="204"/>
      </rPr>
      <t xml:space="preserve"> - налоги на производство и импорт
</t>
    </r>
    <r>
      <rPr>
        <b/>
        <sz val="17"/>
        <color theme="1"/>
        <rFont val="Times New Roman"/>
        <family val="1"/>
        <charset val="204"/>
      </rPr>
      <t xml:space="preserve">С </t>
    </r>
    <r>
      <rPr>
        <sz val="17"/>
        <color theme="1"/>
        <rFont val="Times New Roman"/>
        <family val="1"/>
        <charset val="204"/>
      </rPr>
      <t>- субсидии</t>
    </r>
  </si>
  <si>
    <r>
      <t xml:space="preserve">Contul de distribuire primară a veniturilor </t>
    </r>
    <r>
      <rPr>
        <sz val="17"/>
        <color theme="1"/>
        <rFont val="Times New Roman"/>
        <family val="1"/>
        <charset val="204"/>
      </rPr>
      <t xml:space="preserve">caracterizează distribuirea veniturilor primare, primite din activitatea de producţie şi cele obţinute din proprietate, între rezidenţi (unităţi instituţionale şi sectoare). </t>
    </r>
  </si>
  <si>
    <r>
      <t>Счет первичного распределения доходов</t>
    </r>
    <r>
      <rPr>
        <sz val="17"/>
        <color theme="1"/>
        <rFont val="Times New Roman"/>
        <family val="1"/>
        <charset val="204"/>
      </rPr>
      <t xml:space="preserve"> характеризует распределение первичных доходов, полученных от производственной деятельности и от собственности, между резидентами (институциональными единицами и секторами). </t>
    </r>
  </si>
  <si>
    <r>
      <t xml:space="preserve">Venituri din proprietate </t>
    </r>
    <r>
      <rPr>
        <sz val="17"/>
        <color theme="1"/>
        <rFont val="Times New Roman"/>
        <family val="1"/>
        <charset val="204"/>
      </rPr>
      <t xml:space="preserve">cuprind veniturile primite sau transmise de către unităţile instituţionale cu dreptul de exploatare a activelor financiare, a pămîntului şi a altor active neproductive nefinanciare. </t>
    </r>
  </si>
  <si>
    <r>
      <t xml:space="preserve">Доходы от собственности </t>
    </r>
    <r>
      <rPr>
        <sz val="17"/>
        <color theme="1"/>
        <rFont val="Times New Roman"/>
        <family val="1"/>
        <charset val="204"/>
      </rPr>
      <t xml:space="preserve">включают доходы, получаемые или выплачиваемые институциональными единицами в связи с предоставлением в пользование финансовых активов, земли и других непроизведенных нефинансовых активов. </t>
    </r>
  </si>
  <si>
    <r>
      <t xml:space="preserve">Soldul veniturilor primare (brut) </t>
    </r>
    <r>
      <rPr>
        <sz val="17"/>
        <color theme="1"/>
        <rFont val="Times New Roman"/>
        <family val="1"/>
        <charset val="204"/>
      </rPr>
      <t xml:space="preserve">caracterizează veniturile unităţilor instituţionale rezidente obţinute în rezultatul participării lor în procesul de producţie şi din proprietate. Acesta se determină ca diferenţa dintre toate veniturile primare primite şi plătite de unităţile – rezidente. La nivel de economie soldul veniturilor primare calculat în bază brută, adică pînă la excluderea consumului de capital fix, reprezintă </t>
    </r>
    <r>
      <rPr>
        <b/>
        <sz val="17"/>
        <color theme="1"/>
        <rFont val="Times New Roman"/>
        <family val="1"/>
        <charset val="204"/>
      </rPr>
      <t xml:space="preserve"> venitul naţional brut. </t>
    </r>
  </si>
  <si>
    <r>
      <t xml:space="preserve">Сальдо первичных доходов (валовое) </t>
    </r>
    <r>
      <rPr>
        <sz val="17"/>
        <color theme="1"/>
        <rFont val="Times New Roman"/>
        <family val="1"/>
        <charset val="204"/>
      </rPr>
      <t xml:space="preserve">характеризует доходы, образующиеся у институциональных единиц – резидентов в результате их участия в производстве и от собственности. Оно определяется как разница между всеми первичными доходами, полученными и выплаченными единицами резидентами. На уровне экономики в целом сальдо первичных доходов, определенных на валовой основе, т.е. до вычета потребления основного капитала, равно </t>
    </r>
    <r>
      <rPr>
        <b/>
        <sz val="17"/>
        <color theme="1"/>
        <rFont val="Times New Roman"/>
        <family val="1"/>
        <charset val="204"/>
      </rPr>
      <t>валовому национальному доходу.</t>
    </r>
  </si>
  <si>
    <r>
      <t xml:space="preserve">Счет вторичного распределения доходов </t>
    </r>
    <r>
      <rPr>
        <sz val="17"/>
        <color theme="1"/>
        <rFont val="Times New Roman"/>
        <family val="1"/>
        <charset val="204"/>
      </rPr>
      <t>отражает преобразование сальдо первичных доходов (валовое) секторов в их валовой располагаемый доход в результате поступлений и передач текущих трансфертов.</t>
    </r>
  </si>
  <si>
    <r>
      <t xml:space="preserve">Transferul </t>
    </r>
    <r>
      <rPr>
        <sz val="17"/>
        <color theme="1"/>
        <rFont val="Times New Roman"/>
        <family val="1"/>
        <charset val="204"/>
      </rPr>
      <t>reia operaţiunea în cazul cînd o unitate instituţională efectuează în calitatea ei de producător de  bunuri, prestează servicii sau active (financiare sau nefinanciare) pentru altă unitate, fără a primi de la ultima drept recompensă bunuri, servicii sau active. Deosebim transferuri curente, capitale, transferuri sociale în natură.</t>
    </r>
  </si>
  <si>
    <r>
      <t xml:space="preserve">Трансферт </t>
    </r>
    <r>
      <rPr>
        <sz val="17"/>
        <color theme="1"/>
        <rFont val="Times New Roman"/>
        <family val="1"/>
        <charset val="204"/>
      </rPr>
      <t xml:space="preserve">представляет собой операцию, когда одна институциональная единица предоставляет товар, услугу или актив (финансовый или нефинансовый) другой единице, не получая взамен от нее возмещения в виде товара, услуги или актива. Различают текущие, капитальные и социальные трансферты в натуре. </t>
    </r>
  </si>
  <si>
    <r>
      <t>Текущие трансферты</t>
    </r>
    <r>
      <rPr>
        <sz val="17"/>
        <color theme="1"/>
        <rFont val="Times New Roman"/>
        <family val="1"/>
        <charset val="204"/>
      </rPr>
      <t xml:space="preserve"> включают текущие налоги на доходы, богатство, отчисления на социальное страхование, социальные пособия, добровольные взносы и подарки, не имеющие капитального характера, штрафы и другие.</t>
    </r>
  </si>
  <si>
    <r>
      <t xml:space="preserve">Venitul disponibil brut </t>
    </r>
    <r>
      <rPr>
        <sz val="17"/>
        <color theme="1"/>
        <rFont val="Times New Roman"/>
        <family val="1"/>
        <charset val="204"/>
      </rPr>
      <t xml:space="preserve">măsoară partea din valoarea creată, de care dispune naţiunea, pentru consum final şi economie brută. Acesta este egal cu soldul veniturilor primare (brut) minus veniturile transmise în calitate de transferuri curente plus transferurile curente primite. Suma veniturilor disponibile pe toate unităţile instituţionale-rezidente este egală cu </t>
    </r>
    <r>
      <rPr>
        <b/>
        <sz val="17"/>
        <color theme="1"/>
        <rFont val="Times New Roman"/>
        <family val="1"/>
        <charset val="204"/>
      </rPr>
      <t>Venitul naţional disponibil brut.</t>
    </r>
  </si>
  <si>
    <r>
      <t xml:space="preserve">Валовой располагаемый доход </t>
    </r>
    <r>
      <rPr>
        <sz val="17"/>
        <color theme="1"/>
        <rFont val="Times New Roman"/>
        <family val="1"/>
        <charset val="204"/>
      </rPr>
      <t xml:space="preserve">представляет собой доход, которым общество располагает для конечного потребления и валового сбережения. Он равен сальдо первичных доходов (валовое) минус доходы, переданные в качестве текущих трансфертов, плюс полученные текущие трансферты. Сумма располагаемых доходов всех институциональных единиц-резидентов равна </t>
    </r>
    <r>
      <rPr>
        <b/>
        <sz val="17"/>
        <color theme="1"/>
        <rFont val="Times New Roman"/>
        <family val="1"/>
        <charset val="204"/>
      </rPr>
      <t>Валовому национальному располагаемому доходу.</t>
    </r>
  </si>
  <si>
    <r>
      <t xml:space="preserve">Contul de utilizare a venitului disponibil brut </t>
    </r>
    <r>
      <rPr>
        <sz val="17"/>
        <color theme="1"/>
        <rFont val="Times New Roman"/>
        <family val="1"/>
        <charset val="204"/>
      </rPr>
      <t>arată modul în care gospodăriile populaţiei, administraţia publică şi instituţiile fără scop lucrativ în serviciul gospodăriilor populaţiei distribuie venitul disponibil brut între consumul final şi economiile brute.</t>
    </r>
  </si>
  <si>
    <r>
      <t xml:space="preserve">Счет использования валового располагаемого дохода </t>
    </r>
    <r>
      <rPr>
        <sz val="17"/>
        <color theme="1"/>
        <rFont val="Times New Roman"/>
        <family val="1"/>
        <charset val="204"/>
      </rPr>
      <t>показывает, как домашние хозяйства, государственное управление и некоммерческие организации, обслуживающие домашние хозяйства, распределяют валовой располагаемый доход между конечным потреблением и валовым сбережением.</t>
    </r>
  </si>
  <si>
    <r>
      <t>Economia brută</t>
    </r>
    <r>
      <rPr>
        <sz val="17"/>
        <color theme="1"/>
        <rFont val="Times New Roman"/>
        <family val="1"/>
        <charset val="204"/>
      </rPr>
      <t xml:space="preserve"> reprezintă soldul contului de utilizare a venitului disponibil brut şi măsoară partea din venitul disponibil brut care nu este destinată cheltuielii pentru consum final.</t>
    </r>
  </si>
  <si>
    <r>
      <t xml:space="preserve">Валовое сбережение – </t>
    </r>
    <r>
      <rPr>
        <sz val="17"/>
        <color theme="1"/>
        <rFont val="Times New Roman"/>
        <family val="1"/>
        <charset val="204"/>
      </rPr>
      <t>балансирующая статья счета использования валового располагаемого дохода. Она представляет собой ту часть валового располагаемого дохода, которая не израсходована на конечное потребление.</t>
    </r>
  </si>
  <si>
    <r>
      <t xml:space="preserve">Contul de redistribuire a veniturilor în natură </t>
    </r>
    <r>
      <rPr>
        <sz val="17"/>
        <color theme="1"/>
        <rFont val="Times New Roman"/>
        <family val="1"/>
        <charset val="204"/>
      </rPr>
      <t xml:space="preserve">arată în ce mod venitul disponibil brut (transferat din contul de distribuire secundară a veniturilor) a sectoarelor gospodăriile populaţiei, administraţia publică şi instituţiile fără scop lucrativ în serviciul gospodăriilor populaţiei se transformă în </t>
    </r>
    <r>
      <rPr>
        <b/>
        <sz val="17"/>
        <color theme="1"/>
        <rFont val="Times New Roman"/>
        <family val="1"/>
        <charset val="204"/>
      </rPr>
      <t>venitul disponibil ajustat brut</t>
    </r>
    <r>
      <rPr>
        <sz val="17"/>
        <color theme="1"/>
        <rFont val="Times New Roman"/>
        <family val="1"/>
        <charset val="204"/>
      </rPr>
      <t>, în rezultatul primirii sau transmiterii transferurilor sociale în natură.</t>
    </r>
  </si>
  <si>
    <r>
      <t>Счет перераспределения доходов в натуральной форме</t>
    </r>
    <r>
      <rPr>
        <sz val="17"/>
        <color theme="1"/>
        <rFont val="Times New Roman"/>
        <family val="1"/>
        <charset val="204"/>
      </rPr>
      <t xml:space="preserve"> показывает, как валовой располагаемый доход (перенесенный из счета вторичного распределения доходов) секторов домашние хозяйства, государственное управление и некоммерческие организации, обслуживающие домашние хозяйства, преобразуется в их </t>
    </r>
    <r>
      <rPr>
        <b/>
        <sz val="17"/>
        <color theme="1"/>
        <rFont val="Times New Roman"/>
        <family val="1"/>
        <charset val="204"/>
      </rPr>
      <t>скорректированный валовой располагаемый доход</t>
    </r>
    <r>
      <rPr>
        <sz val="17"/>
        <color theme="1"/>
        <rFont val="Times New Roman"/>
        <family val="1"/>
        <charset val="204"/>
      </rPr>
      <t xml:space="preserve"> в результате получения или передачи социальных трансфертов в натуральной форме.</t>
    </r>
  </si>
  <si>
    <r>
      <t xml:space="preserve">Transferuri sociale în natură </t>
    </r>
    <r>
      <rPr>
        <sz val="17"/>
        <color theme="1"/>
        <rFont val="Times New Roman"/>
        <family val="1"/>
        <charset val="204"/>
      </rPr>
      <t xml:space="preserve">corespund bunurilor şi serviciilor individuale furnizate gospodăriilor populaţiei, cu titlu de transferuri în natură, de către unităţile administraţiei publice şi de instituţiile fără scop lucrativ în serviciul gospodăriilor populaţiei. </t>
    </r>
  </si>
  <si>
    <r>
      <t xml:space="preserve">Счет использования валового скорректированного располагаемого дохода </t>
    </r>
    <r>
      <rPr>
        <sz val="17"/>
        <color theme="1"/>
        <rFont val="Times New Roman"/>
        <family val="1"/>
        <charset val="204"/>
      </rPr>
      <t>показывает, как скорректированный валовой располагаемый доход распределяется между фактическим конечным потреблением и сбережением по секторам домашние хозяйства, государственное управление и некоммерческие организации, обслуживающие домашние хозяйства.</t>
    </r>
  </si>
  <si>
    <r>
      <t>Consumul final efectiv</t>
    </r>
    <r>
      <rPr>
        <sz val="17"/>
        <color theme="1"/>
        <rFont val="Times New Roman"/>
        <family val="1"/>
        <charset val="204"/>
      </rPr>
      <t xml:space="preserve"> cuprinde bunurile şi serviciile achiziţionate de către gospodăriile populaţiei - rezidente pentru satisfacerea nevoilor umane, atît individuale cît şi colective.</t>
    </r>
  </si>
  <si>
    <r>
      <t xml:space="preserve">Фактическое конечное потребление </t>
    </r>
    <r>
      <rPr>
        <sz val="17"/>
        <color theme="1"/>
        <rFont val="Times New Roman"/>
        <family val="1"/>
        <charset val="204"/>
      </rPr>
      <t>представляет собой стоимость всех товаров и услуг, приобретенных домашними хозяйствами-резидентами как для индивидуального, так и для коллективного потребления.</t>
    </r>
  </si>
  <si>
    <r>
      <t>Cheltuielile pentru consumul final</t>
    </r>
    <r>
      <rPr>
        <sz val="17"/>
        <color theme="1"/>
        <rFont val="Times New Roman"/>
        <family val="1"/>
        <charset val="204"/>
      </rPr>
      <t xml:space="preserve"> însumează cheltuielile gospodăriilor populaţiei, cheltuielile administraţiei publice pentru bunurile şi serviciile individuale şi serviciile colective, precum şi cheltuielile instituţiilor fără scop lucrativ în serviciul gospodăriilor populaţiei. </t>
    </r>
  </si>
  <si>
    <r>
      <t xml:space="preserve">Cheltuielile pentru consumul final al gospodăriilor populaţiei </t>
    </r>
    <r>
      <rPr>
        <sz val="17"/>
        <color theme="1"/>
        <rFont val="Times New Roman"/>
        <family val="1"/>
        <charset val="204"/>
      </rPr>
      <t>însumează cheltuielile gospodăriilor populaţiei pentru procurarea bunurilor şi serviciilor utilizate pentru satisfacerea directă a nevoilor umane individuale ale gospodăriilor rezidente.</t>
    </r>
  </si>
  <si>
    <r>
      <t>Расходы на конечное потребление государственного управления на индивидуальные товары и услуги</t>
    </r>
    <r>
      <rPr>
        <sz val="17"/>
        <color theme="1"/>
        <rFont val="Times New Roman"/>
        <family val="1"/>
        <charset val="204"/>
      </rPr>
      <t xml:space="preserve"> состоят из расходов государственных учреждений на потребительские товары и услуги, предназначенные для индивидуального потребления домашних хозяйств.</t>
    </r>
    <r>
      <rPr>
        <b/>
        <sz val="17"/>
        <color theme="1"/>
        <rFont val="Times New Roman"/>
        <family val="1"/>
        <charset val="204"/>
      </rPr>
      <t xml:space="preserve"> </t>
    </r>
  </si>
  <si>
    <r>
      <t xml:space="preserve">Cheltuielile pentru consumul final al administraţiei publice pentru servicii colective </t>
    </r>
    <r>
      <rPr>
        <sz val="17"/>
        <color theme="1"/>
        <rFont val="Times New Roman"/>
        <family val="1"/>
        <charset val="204"/>
      </rPr>
      <t xml:space="preserve">includ serviciile prestate din contul bugetului public naţional de întreprinderi şi organizaţii în folosul colectivităţii sau a unor grupuri de gospodării. </t>
    </r>
  </si>
  <si>
    <r>
      <t xml:space="preserve">Cheltuielile pentru consumul final al instituţiilor fără scop lucrativ în serviciul gospodăriilor populaţiei </t>
    </r>
    <r>
      <rPr>
        <sz val="17"/>
        <color theme="1"/>
        <rFont val="Times New Roman"/>
        <family val="1"/>
        <charset val="204"/>
      </rPr>
      <t xml:space="preserve">reprezintă cheltuielile acestor unităţi pentru procurarea bunurilor şi serviciilor în vederea furnizării lor gratis gospodăriilor populaţiei cu titlu de transferuri sociale în natură. </t>
    </r>
  </si>
  <si>
    <r>
      <t xml:space="preserve">Расходы на конечное потребление некоммерческих организаций, обслуживающих домашние хозяйства, </t>
    </r>
    <r>
      <rPr>
        <sz val="17"/>
        <color theme="1"/>
        <rFont val="Times New Roman"/>
        <family val="1"/>
        <charset val="204"/>
      </rPr>
      <t xml:space="preserve">- это расходы общественных организаций на потребительские товары и услуги, представляемые домашним хозяйствам бесплатно в качестве социальных трансфертов в натуральной форме. </t>
    </r>
  </si>
  <si>
    <r>
      <t xml:space="preserve">Contul de capital </t>
    </r>
    <r>
      <rPr>
        <sz val="17"/>
        <color theme="1"/>
        <rFont val="Times New Roman"/>
        <family val="1"/>
        <charset val="204"/>
      </rPr>
      <t>reflectă valoarea activelor nefinanciare procurate sau realizate de unităţile instituţionale - rezidente şi arată modificările valorii nete a capitalului propriu din contul economiilor şi a transferurilor capitale.</t>
    </r>
  </si>
  <si>
    <r>
      <t xml:space="preserve">Счет операций с капиталом </t>
    </r>
    <r>
      <rPr>
        <sz val="17"/>
        <color theme="1"/>
        <rFont val="Times New Roman"/>
        <family val="1"/>
        <charset val="204"/>
      </rPr>
      <t xml:space="preserve">отражает стоимость нефинансовых активов, приобретенных институциональными единицами - резидентами и показывает изменения чистой стоимости собственного капитала за счет сбережений и капитальных трансфертов. </t>
    </r>
  </si>
  <si>
    <r>
      <t xml:space="preserve">Валовое накопление </t>
    </r>
    <r>
      <rPr>
        <sz val="17"/>
        <color theme="1"/>
        <rFont val="Times New Roman"/>
        <family val="1"/>
        <charset val="204"/>
      </rPr>
      <t>показывает чистое приобретение резидентными единицами товаров и услуг, произведенных, но не потребленных в текущем периоде, и включает валовое накопление основного капитала, изменение запасов.</t>
    </r>
  </si>
  <si>
    <r>
      <t xml:space="preserve">Formarea brută de capital fix </t>
    </r>
    <r>
      <rPr>
        <sz val="17"/>
        <color theme="1"/>
        <rFont val="Times New Roman"/>
        <family val="1"/>
        <charset val="204"/>
      </rPr>
      <t>reprezintă valoarea bunurilor durabile dobîndite de unităţile rezidente în scopul de a fi utilizate ulterior în procesul de producţie.</t>
    </r>
  </si>
  <si>
    <r>
      <t>Валовое накопление основного капитала</t>
    </r>
    <r>
      <rPr>
        <sz val="17"/>
        <color theme="1"/>
        <rFont val="Times New Roman"/>
        <family val="1"/>
        <charset val="204"/>
      </rPr>
      <t xml:space="preserve"> представляет собой вложение резидентными единицами средств в объекты основного капитала для создания нового дохода в будущем путем использования их в производстве.</t>
    </r>
  </si>
  <si>
    <r>
      <t>Variaţia stocurilor</t>
    </r>
    <r>
      <rPr>
        <sz val="17"/>
        <color theme="1"/>
        <rFont val="Times New Roman"/>
        <family val="1"/>
        <charset val="204"/>
      </rPr>
      <t xml:space="preserve"> reprezintă diferenţa între stocul de la sfîrşitul perioadei considerate şi cel iniţial. Stocurile reprezintă bunurile, altele decît cele de capital fix, deţinute la un moment dat de unităţile de producţie. Prin convenţie gospodăriile populaţiei (în calitate de consumatori) nu deţin stocuri. De asemenea, ramurile cu producţie nedestinate pieţei ale administraţiei publice şi cele ale instituţiilor fără scop lucrativ în serviciul gospodăriilor populaţiei nu deţin stocuri, cu excepţia stocurilor strategice.</t>
    </r>
  </si>
  <si>
    <r>
      <t xml:space="preserve">Изменение запасов </t>
    </r>
    <r>
      <rPr>
        <sz val="17"/>
        <color theme="1"/>
        <rFont val="Times New Roman"/>
        <family val="1"/>
        <charset val="204"/>
      </rPr>
      <t>представляет собой разницу между запасами на конец и на начало периода. Запасы представляют собой товары, не входящие в валовое накопление основного капитала, находящиеся в данный момент на предприятии. Домашние хозяйства (в качестве потребителей) не имеют запасов. Отрасли государственного управления и некоммерческих организаций, обслуживающих домашние хозяйства, оказывающие нерыночные услуги, не имеют запасов, кроме стратегических.</t>
    </r>
  </si>
  <si>
    <r>
      <t>PIB = CF + FBCF + VS + ( E – I ),</t>
    </r>
    <r>
      <rPr>
        <sz val="17"/>
        <color theme="1"/>
        <rFont val="Times New Roman"/>
        <family val="1"/>
        <charset val="204"/>
      </rPr>
      <t xml:space="preserve"> unde:
</t>
    </r>
    <r>
      <rPr>
        <b/>
        <sz val="17"/>
        <color theme="1"/>
        <rFont val="Times New Roman"/>
        <family val="1"/>
        <charset val="204"/>
      </rPr>
      <t xml:space="preserve">CF </t>
    </r>
    <r>
      <rPr>
        <sz val="17"/>
        <color theme="1"/>
        <rFont val="Times New Roman"/>
        <family val="1"/>
        <charset val="204"/>
      </rPr>
      <t xml:space="preserve">- consumul final
</t>
    </r>
    <r>
      <rPr>
        <b/>
        <sz val="17"/>
        <color theme="1"/>
        <rFont val="Times New Roman"/>
        <family val="1"/>
        <charset val="204"/>
      </rPr>
      <t xml:space="preserve">FBCF </t>
    </r>
    <r>
      <rPr>
        <sz val="17"/>
        <color theme="1"/>
        <rFont val="Times New Roman"/>
        <family val="1"/>
        <charset val="204"/>
      </rPr>
      <t xml:space="preserve">- formarea brută de capital fix
</t>
    </r>
    <r>
      <rPr>
        <b/>
        <sz val="17"/>
        <color theme="1"/>
        <rFont val="Times New Roman"/>
        <family val="1"/>
        <charset val="204"/>
      </rPr>
      <t>VS</t>
    </r>
    <r>
      <rPr>
        <sz val="17"/>
        <color theme="1"/>
        <rFont val="Times New Roman"/>
        <family val="1"/>
        <charset val="204"/>
      </rPr>
      <t xml:space="preserve"> - variaţia stocurilor
</t>
    </r>
    <r>
      <rPr>
        <b/>
        <sz val="17"/>
        <color theme="1"/>
        <rFont val="Times New Roman"/>
        <family val="1"/>
        <charset val="204"/>
      </rPr>
      <t>E</t>
    </r>
    <r>
      <rPr>
        <sz val="17"/>
        <color theme="1"/>
        <rFont val="Times New Roman"/>
        <family val="1"/>
        <charset val="204"/>
      </rPr>
      <t xml:space="preserve"> - exporturi de bunuri şi servicii
</t>
    </r>
    <r>
      <rPr>
        <b/>
        <sz val="17"/>
        <color theme="1"/>
        <rFont val="Times New Roman"/>
        <family val="1"/>
        <charset val="204"/>
      </rPr>
      <t xml:space="preserve">I </t>
    </r>
    <r>
      <rPr>
        <sz val="17"/>
        <color theme="1"/>
        <rFont val="Times New Roman"/>
        <family val="1"/>
        <charset val="204"/>
      </rPr>
      <t>- importuri de bunuri şi servicii</t>
    </r>
  </si>
  <si>
    <r>
      <t xml:space="preserve">Transferuri capitale </t>
    </r>
    <r>
      <rPr>
        <sz val="17"/>
        <color theme="1"/>
        <rFont val="Times New Roman"/>
        <family val="1"/>
        <charset val="204"/>
      </rPr>
      <t>constituie operaţiuni cu caracter unic şi considerabile după valoare, legate de procurarea sau ieşirea activelor participanţilor la aceste operaţiuni. Ele includ impozite pe capital, subvenţii investiţionale, alte transferuri capitale.</t>
    </r>
  </si>
  <si>
    <r>
      <t xml:space="preserve">Капитальные трансферты </t>
    </r>
    <r>
      <rPr>
        <sz val="17"/>
        <color theme="1"/>
        <rFont val="Times New Roman"/>
        <family val="1"/>
        <charset val="204"/>
      </rPr>
      <t>являются единовременными и значительными по величине операциями, связанными с приобретением или выбытием активов у участников операций. Они включают налоги на капитал, инвестиционные субсидии, прочие капитальные трансферты.</t>
    </r>
    <r>
      <rPr>
        <b/>
        <sz val="17"/>
        <color theme="1"/>
        <rFont val="Times New Roman"/>
        <family val="1"/>
        <charset val="204"/>
      </rPr>
      <t xml:space="preserve"> </t>
    </r>
  </si>
  <si>
    <r>
      <t xml:space="preserve">Principiile evaluării. </t>
    </r>
    <r>
      <rPr>
        <sz val="17"/>
        <color theme="1"/>
        <rFont val="Times New Roman"/>
        <family val="1"/>
        <charset val="204"/>
      </rPr>
      <t>În sistemul conturilor naţionale evidenţa operaţiunilor economice se efectuează în preţurile la momentul efectuării operaţiunii (preţuri curente).</t>
    </r>
  </si>
  <si>
    <r>
      <t xml:space="preserve">Принципы оценки. </t>
    </r>
    <r>
      <rPr>
        <sz val="17"/>
        <color theme="1"/>
        <rFont val="Times New Roman"/>
        <family val="1"/>
        <charset val="204"/>
      </rPr>
      <t xml:space="preserve">В системе национальных счетов учет экономических операций осуществляется в ценах на момент их свершения (в текущих ценах). </t>
    </r>
  </si>
  <si>
    <r>
      <t xml:space="preserve">Produsul intern brut se elaborează în preţuri curente de piaţă. </t>
    </r>
    <r>
      <rPr>
        <sz val="17"/>
        <color theme="1"/>
        <rFont val="Times New Roman"/>
        <family val="1"/>
        <charset val="204"/>
      </rPr>
      <t>Preţul curent de piaţă include marjele comercială şi de transport, impozitele pe produse şi exclude subvenţiile pe produse. Pentru excluderea influenţei diferitor taxe pe impozite şi subvenţii în diferite activităţi economice asupra structurii producţiei şi a exploatării veniturilor, indicatorii de ramură se calculează în preţuri de bază.</t>
    </r>
  </si>
  <si>
    <r>
      <t xml:space="preserve">Валовой внутренний продукт оценивается в текущих рыночных ценах. </t>
    </r>
    <r>
      <rPr>
        <sz val="17"/>
        <color theme="1"/>
        <rFont val="Times New Roman"/>
        <family val="1"/>
        <charset val="204"/>
      </rPr>
      <t>Рыночная цена включает торгово-транспортные наценки, налоги на продукты и не включает субсидии на продукты. Для устранения влияния различных ставок налогов и субсидий в различных отраслях экономики на структуру производства и образования доходов, отраслевые показатели приводятся в основных ценах.</t>
    </r>
  </si>
  <si>
    <r>
      <t xml:space="preserve">Preţul de bază </t>
    </r>
    <r>
      <rPr>
        <sz val="17"/>
        <color theme="1"/>
        <rFont val="Times New Roman"/>
        <family val="1"/>
        <charset val="204"/>
      </rPr>
      <t xml:space="preserve">reprezintă preţul primit de producător pentru o unitate de bun şi serviciu, excluzînd impozitele pe produse şi incluzînd subvenţiile pe produse. 
Producţia non-piaţă se evaluează în preţuri curente utilizînd preţurile de piaţă la bunurile şi serviciile analogice realizate pe piaţă, în caz că acestea pot fi identificate, sau după cheltuieli de producţie, atunci cînd preţul de piaţă lipseşte. </t>
    </r>
  </si>
  <si>
    <r>
      <t>Основная цена</t>
    </r>
    <r>
      <rPr>
        <sz val="17"/>
        <color theme="1"/>
        <rFont val="Times New Roman"/>
        <family val="1"/>
        <charset val="204"/>
      </rPr>
      <t xml:space="preserve"> - цена, получаемая производителем за единицу товара или услуги без налогов на продукты, но включая субсидии на продукты.
Нерыночные товары и услуги оцениваются с использованием рыночной цены на аналогичные товары и услуги, реализуемые на рынке, если ее возможно установить, или по затратам на производство, если рыночная цена отсутствует.</t>
    </r>
  </si>
  <si>
    <r>
      <rPr>
        <b/>
        <sz val="17"/>
        <color theme="1"/>
        <rFont val="Times New Roman"/>
        <family val="1"/>
        <charset val="204"/>
      </rPr>
      <t xml:space="preserve">Indicele-deflator al produsului intern brut </t>
    </r>
    <r>
      <rPr>
        <sz val="17"/>
        <color theme="1"/>
        <rFont val="Times New Roman"/>
        <family val="1"/>
        <charset val="204"/>
      </rPr>
      <t>– raportul produsului intern brut, calculat în preţuri curente de piaţă la volumul produsului intern brut calculat în preţurile anului precedent. Spre deosebire de indicii de preţuri la bunuri şi servicii, deflatorul produsului intern brut caracterizează schimbarea remunerării muncii, excedentului brut de exploatare/ venitului mixt, consumului de capital fix în rezultatul modificării preţurilor, precum şi a masei nominale a impozitelor nete.</t>
    </r>
  </si>
  <si>
    <r>
      <rPr>
        <b/>
        <sz val="17"/>
        <color theme="1"/>
        <rFont val="Times New Roman"/>
        <family val="1"/>
        <charset val="204"/>
      </rPr>
      <t>Индекс-дефлятор валового внутреннего продукта</t>
    </r>
    <r>
      <rPr>
        <sz val="17"/>
        <color theme="1"/>
        <rFont val="Times New Roman"/>
        <family val="1"/>
        <charset val="204"/>
      </rPr>
      <t xml:space="preserve"> – отношение валового внутреннего продукта, исчисленного в текущих ценах, к объему валового внутреннего продукта, исчисленного в сопоставимых ценах предыдущего года. В отличие от индекса цен на товары и услуги, дефлятор валового внутреннего продукта характеризует изменение оплаты труда, прибыли (включая смешанные доходы) и потребления основного капитала в результате изменения цен, а также номинальной массы чистых налогов.</t>
    </r>
  </si>
  <si>
    <r>
      <rPr>
        <b/>
        <sz val="17"/>
        <color theme="1"/>
        <rFont val="Times New Roman"/>
        <family val="1"/>
        <charset val="204"/>
      </rPr>
      <t xml:space="preserve">Recalcularea în preţuri comparabile (preţurile medii ale anului precedent) </t>
    </r>
    <r>
      <rPr>
        <sz val="17"/>
        <color theme="1"/>
        <rFont val="Times New Roman"/>
        <family val="1"/>
        <charset val="204"/>
      </rPr>
      <t>se efectuează atît pentru produsul intern brut pe resurse, cît şi pe componentele de utilizări.
La recalcularea producţiei şi consumului intermediar în preţuri comparabile se utilizează două metode:
   - deflatarea datelor în preţuri curente în perioada de raport cu utilizarea indicilor de preţ respectivi;
   - extrapolarea datelor în preţuri curente în anul de bază utilizînd indicii volumului fizic sau indicatori naturali.
La recalcularea componentelor produsului intern brut pe utilizări se utilizează, atît indici de preţ respectivi (indicii preţurilor de consum, indicele de preţ pentru investiţii ş.a.), cît şi indicatori naturali.</t>
    </r>
  </si>
  <si>
    <r>
      <t>Contabilitatea naţională</t>
    </r>
    <r>
      <rPr>
        <sz val="17"/>
        <color theme="1"/>
        <rFont val="Times New Roman"/>
        <family val="1"/>
        <charset val="204"/>
      </rPr>
      <t xml:space="preserve"> reprezintă un ansamblu coerent şi detaliat de conturi şi tabele macroeconomice ce oferă o imagine comparabilă şi completă a activităţii economice a unei ţări. Aceasta clasifică marea varietate de fluxuri ecоnomice într-un număr restrîns de categorii fundamentale şi le înscrie într-un cadru de ansamblu ce permite obţinerea unei reprezentări a circuitului economic adaptată nevoilor de analiză, previziune şi politică economică.</t>
    </r>
  </si>
  <si>
    <t>RESURSE
РЕСУРСЫ</t>
  </si>
  <si>
    <t>D.9</t>
  </si>
  <si>
    <t>Valoarea adăugată brută
Валовая добавленная стоимость</t>
  </si>
  <si>
    <t>Contul de exploatare
Счёт образования доходов</t>
  </si>
  <si>
    <t>Contul de distribuire primară a veniturilor
Счёт первичного распределения доходов</t>
  </si>
  <si>
    <t>Excedentul brut de exploatare/ venitul mixt brut
Валовая прибыль/ валовой смешанный доход</t>
  </si>
  <si>
    <t>Remunerarea salariaţilor
Оплата труда работников</t>
  </si>
  <si>
    <t>Alte impozite pe producţie 
Другие налоги на производство</t>
  </si>
  <si>
    <t>Impozite pe producţie şi import
Налоги на производство и импорт</t>
  </si>
  <si>
    <t>Impozite pe produse
Налоги на продукты</t>
  </si>
  <si>
    <t>Subvenţii pe produse
Субсидии на продукты</t>
  </si>
  <si>
    <t>Alte subvenţii pe producţie
Другие субсидии на производство</t>
  </si>
  <si>
    <t>Contul de distribuire secundară a veniturilor
Счёт вторичного распределения доходов</t>
  </si>
  <si>
    <t>Soldul veniturilor primare (brut)/ Venitul naţional brut
Сальдо первичных доходов (валовое)/ валовой национальный доход</t>
  </si>
  <si>
    <t>Cotizaţii sociale
Отчисления на социальное страхование</t>
  </si>
  <si>
    <t>Prestaţii sociale alte decît cele în natură
Социальные пособия, кроме социальных трансфертов в натуральной форме</t>
  </si>
  <si>
    <t>Alte transferuri curente
Другие текущие трансферты</t>
  </si>
  <si>
    <t>Contul de utilizare a venitului disponibil brut
Счёт использования валового располагаемого дохода</t>
  </si>
  <si>
    <t>Venitul disponibil brut
Валовой располагаемый доход</t>
  </si>
  <si>
    <t>Cheltuieli pentru consumul final
Расходы на конечное потребление</t>
  </si>
  <si>
    <t>Formarea brută de capital fix
Валовое накопление основного капитала</t>
  </si>
  <si>
    <t>Procurarea netă a valorilor de preţ
Приобретение минус выбытие ценностей</t>
  </si>
  <si>
    <t>Transferuri capitale primite
Капитальные трансферты полученные</t>
  </si>
  <si>
    <t>Transferuri capitale transmise (-)
Капитальные трансферты переданные (-)</t>
  </si>
  <si>
    <r>
      <rPr>
        <b/>
        <sz val="17"/>
        <color theme="1"/>
        <rFont val="Times New Roman"/>
        <family val="1"/>
        <charset val="204"/>
      </rPr>
      <t>Recalcularea în prețuri comparabile.</t>
    </r>
    <r>
      <rPr>
        <sz val="17"/>
        <color theme="1"/>
        <rFont val="Times New Roman"/>
        <family val="1"/>
        <charset val="204"/>
      </rPr>
      <t xml:space="preserve"> PIBR în prețuri comparabile a fost estimat pe baza metodologiei conturilor naţionale. S-a utilizat metoda deflației, folosind indicii de preț la nivel național pentru fiecare activitate în parte. </t>
    </r>
  </si>
  <si>
    <r>
      <rPr>
        <b/>
        <sz val="17"/>
        <color theme="1"/>
        <rFont val="Times New Roman"/>
        <family val="1"/>
        <charset val="204"/>
      </rPr>
      <t>Produsul intern brut regional</t>
    </r>
    <r>
      <rPr>
        <sz val="17"/>
        <color theme="1"/>
        <rFont val="Times New Roman"/>
        <family val="1"/>
        <charset val="204"/>
      </rPr>
      <t xml:space="preserve"> după conținutul economic este identic Produsului intern brut și reprezintă valoarea bunurilor și serviciilor produse de unitățile economice, rezidente regiunii date.</t>
    </r>
  </si>
  <si>
    <r>
      <t xml:space="preserve">По своему экономическому содержанию </t>
    </r>
    <r>
      <rPr>
        <b/>
        <sz val="17"/>
        <color theme="1"/>
        <rFont val="Times New Roman"/>
        <family val="1"/>
        <charset val="204"/>
      </rPr>
      <t>Валовой внутренний региональный продукт</t>
    </r>
    <r>
      <rPr>
        <sz val="17"/>
        <color theme="1"/>
        <rFont val="Times New Roman"/>
        <family val="1"/>
        <charset val="204"/>
      </rPr>
      <t xml:space="preserve"> идентичен Валовому внутреннему продукту и представляет собой стоимость товаров и услуг, произведенных экономическими единицами - резидентами данного региона.</t>
    </r>
  </si>
  <si>
    <t>Rate specifice conturilor naţionale</t>
  </si>
  <si>
    <t xml:space="preserve">Note </t>
  </si>
  <si>
    <t>Примечания</t>
  </si>
  <si>
    <t>1)</t>
  </si>
  <si>
    <t xml:space="preserve"> Formarea brută de capital fix a sectorului societăţilor nefinanciare/ Valoarea adăugată brută a sectorului societăţilor nefinanciare x 100.</t>
  </si>
  <si>
    <t>Валовое накопление основного капитала сектора нефинансовых корпораций /  валовую добавленную стоимость сектора нефинансовых корпораций х 100.</t>
  </si>
  <si>
    <t>2)</t>
  </si>
  <si>
    <t xml:space="preserve"> (Economia brută+Transferuri nete de capital)/ (Formarea brută de capital fix + Variaţia stocurilor + Achiziţii minus cedări de active neproduse) x 100 pentru sectorul societăţilor nefinanciare</t>
  </si>
  <si>
    <t>3)</t>
  </si>
  <si>
    <t xml:space="preserve"> Capacitatea (+) sau necesarul (-)  de finanţare  a gospodăriilor populaţiei/ Venitul disponibil brut al gospodăriilor populaţiei x 100.</t>
  </si>
  <si>
    <t>4)</t>
  </si>
  <si>
    <t>Economia brută a gospodăriilor populaţiei/Venitul disponibil brut al gospodăriilor populaţiei x 100.</t>
  </si>
  <si>
    <t>5)</t>
  </si>
  <si>
    <t xml:space="preserve"> Capacitatea (+) sau (necesarul) (-)  de finanţare a (al) economiei naţionale/ Venitul disponibil brut al economiei naţionale x 100.</t>
  </si>
  <si>
    <t>6)</t>
  </si>
  <si>
    <t xml:space="preserve"> (Total excedent brut de exploatare + Venit mixt)/ Valoarea adăugată brută a economiei naþionale x 100.</t>
  </si>
  <si>
    <t>7)</t>
  </si>
  <si>
    <t>(Impozite pe producţie şi importuri + Impozite curente pe venit, pe patrimoniu etc.)/ Produsul intern brut x 100.</t>
  </si>
  <si>
    <t>8)</t>
  </si>
  <si>
    <t>Cotizaţiile sociale efective în sarcina angajatorilor primite de administraţiile publice/Produsul intern brut x 100.</t>
  </si>
  <si>
    <t>9)</t>
  </si>
  <si>
    <t xml:space="preserve"> Capacitatea (+) sau necesarul (-) de finanţare a (al) economiei naþionale/ Produsul intern brut x 100.</t>
  </si>
  <si>
    <t>Produsul intern brut regional</t>
  </si>
  <si>
    <t>Centru
Центр</t>
  </si>
  <si>
    <t>Total
Всего</t>
  </si>
  <si>
    <t>Impozite curente pe venit şi patrimoniu
Текущие подоходные налоги, налоги на имущество</t>
  </si>
  <si>
    <t xml:space="preserve">Nord
Север </t>
  </si>
  <si>
    <t xml:space="preserve">Sud
Юг                      </t>
  </si>
  <si>
    <t xml:space="preserve">UTA Găgăuzia
АТО Гагаузия                            </t>
  </si>
  <si>
    <t>Total
 Всего</t>
  </si>
  <si>
    <t>Instituţii fără scop lucrativ în serviciul gospodăriilor populaţiei
Некоммерческие организации, обслуживающие домашние хозяйства</t>
  </si>
  <si>
    <t>Societăţi nefinanciare
Нефинансовые корпорации</t>
  </si>
  <si>
    <t>Societăţi financiare
Финансовые корпорации</t>
  </si>
  <si>
    <t>Administraţia  publică
Государственное управление</t>
  </si>
  <si>
    <t>Gospodăriile populaţiei
Домашние хозяйства</t>
  </si>
  <si>
    <t>UTILIZĂRI
ИСПОЛЬЗОВАНИЕ</t>
  </si>
  <si>
    <t>Producţia în preţuri de bază
Выпуск в основных ценах</t>
  </si>
  <si>
    <t>Consumul intermediar
Промежуточное  потребление</t>
  </si>
  <si>
    <t>Remunerarea salariaţilor 
Оплата труда работников</t>
  </si>
  <si>
    <t>Consumul intermediar 
Промежуточное потребление</t>
  </si>
  <si>
    <t>Valoarea adăugată brută 
Валовая добавленная стоимость</t>
  </si>
  <si>
    <t xml:space="preserve">Conturile sectoarelor
Счета секторов </t>
  </si>
  <si>
    <t>Administraţia publică
Государственное управление</t>
  </si>
  <si>
    <t>Restul lumii
Остальной мир</t>
  </si>
  <si>
    <t>TOTAL
ВСЕГО</t>
  </si>
  <si>
    <t>Operaţiunile şi soldurile conturilor
Операции и балансирующие статьи</t>
  </si>
  <si>
    <t>Contul de producţie/ contul exterior de bunuri şi servicii
Счёт производства/ счёт внешних операций  с товарами и услугами</t>
  </si>
  <si>
    <t xml:space="preserve">Exportul de bunuri şi servicii
Экспорт товаров и услуг </t>
  </si>
  <si>
    <t>Importul de bunuri şi servicii
Импорт товаров и услуг</t>
  </si>
  <si>
    <t>Producţia de bunuri şi servicii
Выпуск товаров и услуг</t>
  </si>
  <si>
    <t>Consumul intermediar
Промежуточное потребление</t>
  </si>
  <si>
    <t xml:space="preserve">Impozite pe produse
Налоги на продукты </t>
  </si>
  <si>
    <t>Alte impozite pe producţie
Другие налоги на производство</t>
  </si>
  <si>
    <t xml:space="preserve">Alte subvenţii pe producţie
Другие субсидии на производство  </t>
  </si>
  <si>
    <t>Venituri din proprietate/
Доходы от собственности</t>
  </si>
  <si>
    <t>Ajustări pentru modificările activelor nete ale gospodăriilor populaţiei în fondurile de pensii
Корректировка на изменение чистой стоимости активов домашних хозяйств в пенсионных фондах</t>
  </si>
  <si>
    <t>Economia brută
Валовое сбережение</t>
  </si>
  <si>
    <t>Contul de capital
Счёт операций с капиталом</t>
  </si>
  <si>
    <t xml:space="preserve">Variaţia stocurilor
Изменение запасов </t>
  </si>
  <si>
    <t>Achiziţii minus cedări de active nefinanciare neproduse
Приобретение минус выбытие непроизведенных нефинансовых активов</t>
  </si>
  <si>
    <t>Capacitatea (+)/ necesarul (-) de finanţare
Кредитование (+)/ заимствование (-)</t>
  </si>
  <si>
    <t>Venituri din proprietate
Доходы от собственности</t>
  </si>
  <si>
    <t>Variaţia stocurilor
Изменение запасов</t>
  </si>
  <si>
    <t>Contribuția regiunilor la formarea valorii adăugate brute a agriculturii, silviculturii și pescuitului (CAEM A)</t>
  </si>
  <si>
    <t>Contribuția regiunilor la formarea valorii adăugate brute a construcțiilor 
(CAEM F)</t>
  </si>
  <si>
    <t>Contribuția regiunilor la formarea valorii adăugate brute a serviciilor 
(CAEM G÷T)</t>
  </si>
  <si>
    <r>
      <t xml:space="preserve">Система национальных счетов </t>
    </r>
    <r>
      <rPr>
        <sz val="17"/>
        <color theme="1"/>
        <rFont val="Times New Roman"/>
        <family val="1"/>
        <charset val="204"/>
      </rPr>
      <t xml:space="preserve">представляет собой комплексную, логически последовательную и целостную совокупность макроэкономических счетов и таблиц, которые отражают результаты экономической деятельности страны.
Система счетов характеризует различные экономические процессы в виде агрегированных показателей, необходимых для анализа состояния экономики, формирования экономической политики и принятия мер по регулированию рыночной экономики. </t>
    </r>
  </si>
  <si>
    <r>
      <t>ВВП = КП + ВНОК + ИЗ + (Э – И )</t>
    </r>
    <r>
      <rPr>
        <sz val="17"/>
        <color theme="1"/>
        <rFont val="Times New Roman"/>
        <family val="1"/>
        <charset val="204"/>
      </rPr>
      <t xml:space="preserve">, где:
</t>
    </r>
    <r>
      <rPr>
        <b/>
        <sz val="17"/>
        <color theme="1"/>
        <rFont val="Times New Roman"/>
        <family val="1"/>
        <charset val="204"/>
      </rPr>
      <t>КП</t>
    </r>
    <r>
      <rPr>
        <sz val="17"/>
        <color theme="1"/>
        <rFont val="Times New Roman"/>
        <family val="1"/>
        <charset val="204"/>
      </rPr>
      <t xml:space="preserve"> - конечное потребление
</t>
    </r>
    <r>
      <rPr>
        <b/>
        <sz val="17"/>
        <color theme="1"/>
        <rFont val="Times New Roman"/>
        <family val="1"/>
        <charset val="204"/>
      </rPr>
      <t xml:space="preserve">ВНОК </t>
    </r>
    <r>
      <rPr>
        <sz val="17"/>
        <color theme="1"/>
        <rFont val="Times New Roman"/>
        <family val="1"/>
        <charset val="204"/>
      </rPr>
      <t xml:space="preserve">- валовое накопление основного капитала
</t>
    </r>
    <r>
      <rPr>
        <b/>
        <sz val="17"/>
        <color theme="1"/>
        <rFont val="Times New Roman"/>
        <family val="1"/>
        <charset val="204"/>
      </rPr>
      <t xml:space="preserve">ИЗ </t>
    </r>
    <r>
      <rPr>
        <sz val="17"/>
        <color theme="1"/>
        <rFont val="Times New Roman"/>
        <family val="1"/>
        <charset val="204"/>
      </rPr>
      <t xml:space="preserve">- изменение запасов
</t>
    </r>
    <r>
      <rPr>
        <b/>
        <sz val="17"/>
        <color theme="1"/>
        <rFont val="Times New Roman"/>
        <family val="1"/>
        <charset val="204"/>
      </rPr>
      <t xml:space="preserve">Э </t>
    </r>
    <r>
      <rPr>
        <sz val="17"/>
        <color theme="1"/>
        <rFont val="Times New Roman"/>
        <family val="1"/>
        <charset val="204"/>
      </rPr>
      <t xml:space="preserve">- экспорт товаров и услуг
</t>
    </r>
    <r>
      <rPr>
        <b/>
        <sz val="17"/>
        <color theme="1"/>
        <rFont val="Times New Roman"/>
        <family val="1"/>
        <charset val="204"/>
      </rPr>
      <t xml:space="preserve">И </t>
    </r>
    <r>
      <rPr>
        <sz val="17"/>
        <color theme="1"/>
        <rFont val="Times New Roman"/>
        <family val="1"/>
        <charset val="204"/>
      </rPr>
      <t>- импорт товаров и услуг</t>
    </r>
  </si>
  <si>
    <r>
      <rPr>
        <b/>
        <sz val="17"/>
        <rFont val="Times New Roman"/>
        <family val="1"/>
        <charset val="204"/>
      </rPr>
      <t>PIB = R + EBE/VMB + IPI – S</t>
    </r>
    <r>
      <rPr>
        <sz val="17"/>
        <rFont val="Times New Roman"/>
        <family val="1"/>
        <charset val="204"/>
      </rPr>
      <t xml:space="preserve">, unde:
</t>
    </r>
    <r>
      <rPr>
        <b/>
        <sz val="17"/>
        <rFont val="Times New Roman"/>
        <family val="1"/>
        <charset val="204"/>
      </rPr>
      <t xml:space="preserve">R </t>
    </r>
    <r>
      <rPr>
        <sz val="17"/>
        <rFont val="Times New Roman"/>
        <family val="1"/>
        <charset val="204"/>
      </rPr>
      <t xml:space="preserve">- remunerarea salariaţilor
</t>
    </r>
    <r>
      <rPr>
        <b/>
        <sz val="17"/>
        <rFont val="Times New Roman"/>
        <family val="1"/>
        <charset val="204"/>
      </rPr>
      <t>EBE/VMB</t>
    </r>
    <r>
      <rPr>
        <sz val="17"/>
        <rFont val="Times New Roman"/>
        <family val="1"/>
        <charset val="204"/>
      </rPr>
      <t xml:space="preserve"> - excedentul brut de exploatare/venitul mixt brut
</t>
    </r>
    <r>
      <rPr>
        <b/>
        <sz val="17"/>
        <rFont val="Times New Roman"/>
        <family val="1"/>
        <charset val="204"/>
      </rPr>
      <t>IPI</t>
    </r>
    <r>
      <rPr>
        <sz val="17"/>
        <rFont val="Times New Roman"/>
        <family val="1"/>
        <charset val="204"/>
      </rPr>
      <t xml:space="preserve"> - impozite pe producţie şi import
</t>
    </r>
    <r>
      <rPr>
        <b/>
        <sz val="17"/>
        <rFont val="Times New Roman"/>
        <family val="1"/>
        <charset val="204"/>
      </rPr>
      <t>S</t>
    </r>
    <r>
      <rPr>
        <sz val="17"/>
        <rFont val="Times New Roman"/>
        <family val="1"/>
        <charset val="204"/>
      </rPr>
      <t xml:space="preserve"> - subvenţii</t>
    </r>
  </si>
  <si>
    <r>
      <t>Rata de investiţii a sectorului societăţi nefinanciare</t>
    </r>
    <r>
      <rPr>
        <vertAlign val="superscript"/>
        <sz val="17"/>
        <color theme="1"/>
        <rFont val="Times New Roman"/>
        <family val="1"/>
        <charset val="204"/>
      </rPr>
      <t xml:space="preserve">1) </t>
    </r>
  </si>
  <si>
    <r>
      <t xml:space="preserve">Rata de autofinanţare a sectorului societăţi nefinanciare </t>
    </r>
    <r>
      <rPr>
        <vertAlign val="superscript"/>
        <sz val="17"/>
        <color theme="1"/>
        <rFont val="Times New Roman"/>
        <family val="1"/>
        <charset val="204"/>
      </rPr>
      <t>2)</t>
    </r>
  </si>
  <si>
    <r>
      <t xml:space="preserve">Rata de economie financiară a gospodăriilor populaţiei </t>
    </r>
    <r>
      <rPr>
        <vertAlign val="superscript"/>
        <sz val="17"/>
        <color theme="1"/>
        <rFont val="Times New Roman"/>
        <family val="1"/>
        <charset val="204"/>
      </rPr>
      <t xml:space="preserve">3) </t>
    </r>
  </si>
  <si>
    <r>
      <t xml:space="preserve">Rata de economie a gospodăriilor populaţiei </t>
    </r>
    <r>
      <rPr>
        <vertAlign val="superscript"/>
        <sz val="17"/>
        <color theme="1"/>
        <rFont val="Times New Roman"/>
        <family val="1"/>
        <charset val="204"/>
      </rPr>
      <t>4)</t>
    </r>
  </si>
  <si>
    <r>
      <t xml:space="preserve">Rata de economie financiară a naţiunii </t>
    </r>
    <r>
      <rPr>
        <vertAlign val="superscript"/>
        <sz val="17"/>
        <color theme="1"/>
        <rFont val="Times New Roman"/>
        <family val="1"/>
        <charset val="204"/>
      </rPr>
      <t xml:space="preserve">5) </t>
    </r>
  </si>
  <si>
    <r>
      <t xml:space="preserve">Rata excedentului brut și venitului mixt </t>
    </r>
    <r>
      <rPr>
        <vertAlign val="superscript"/>
        <sz val="17"/>
        <color theme="1"/>
        <rFont val="Times New Roman"/>
        <family val="1"/>
        <charset val="204"/>
      </rPr>
      <t xml:space="preserve">6) </t>
    </r>
  </si>
  <si>
    <r>
      <t>Rata de presiune fiscală</t>
    </r>
    <r>
      <rPr>
        <vertAlign val="superscript"/>
        <sz val="17"/>
        <color theme="1"/>
        <rFont val="Times New Roman"/>
        <family val="1"/>
        <charset val="204"/>
      </rPr>
      <t xml:space="preserve"> 7)</t>
    </r>
  </si>
  <si>
    <r>
      <t>Rata de presiune socială</t>
    </r>
    <r>
      <rPr>
        <vertAlign val="superscript"/>
        <sz val="17"/>
        <color theme="1"/>
        <rFont val="Times New Roman"/>
        <family val="1"/>
        <charset val="204"/>
      </rPr>
      <t xml:space="preserve"> 8) </t>
    </r>
  </si>
  <si>
    <r>
      <t>Уровень самофинансирования сектора нефинансовых корпораций</t>
    </r>
    <r>
      <rPr>
        <vertAlign val="superscript"/>
        <sz val="17"/>
        <rFont val="Times New Roman"/>
        <family val="1"/>
        <charset val="204"/>
      </rPr>
      <t>2)</t>
    </r>
  </si>
  <si>
    <r>
      <t>Уровень финансового сбережения домашних хозяйств</t>
    </r>
    <r>
      <rPr>
        <vertAlign val="superscript"/>
        <sz val="17"/>
        <rFont val="Times New Roman"/>
        <family val="1"/>
        <charset val="204"/>
      </rPr>
      <t>3)</t>
    </r>
  </si>
  <si>
    <r>
      <t>Уровень сбережения домашних хозяйств</t>
    </r>
    <r>
      <rPr>
        <vertAlign val="superscript"/>
        <sz val="17"/>
        <rFont val="Times New Roman"/>
        <family val="1"/>
        <charset val="204"/>
      </rPr>
      <t>4)</t>
    </r>
  </si>
  <si>
    <r>
      <t>Уровень финансового сбережения национальной экономики</t>
    </r>
    <r>
      <rPr>
        <vertAlign val="superscript"/>
        <sz val="17"/>
        <rFont val="Times New Roman"/>
        <family val="1"/>
        <charset val="204"/>
      </rPr>
      <t>5)</t>
    </r>
  </si>
  <si>
    <r>
      <t>Уровень валовой прибыли и валового смешанного дохода</t>
    </r>
    <r>
      <rPr>
        <vertAlign val="superscript"/>
        <sz val="17"/>
        <rFont val="Times New Roman"/>
        <family val="1"/>
        <charset val="204"/>
      </rPr>
      <t>6)</t>
    </r>
  </si>
  <si>
    <r>
      <t>Показатель налоговой нагрузки</t>
    </r>
    <r>
      <rPr>
        <vertAlign val="superscript"/>
        <sz val="17"/>
        <rFont val="Times New Roman"/>
        <family val="1"/>
        <charset val="204"/>
      </rPr>
      <t>7)</t>
    </r>
  </si>
  <si>
    <r>
      <t>Показатель социальной нагрузки</t>
    </r>
    <r>
      <rPr>
        <vertAlign val="superscript"/>
        <sz val="17"/>
        <rFont val="Times New Roman"/>
        <family val="1"/>
        <charset val="204"/>
      </rPr>
      <t>8)</t>
    </r>
  </si>
  <si>
    <r>
      <t>Доля кредитования (+) или заимствования (-) национальной экономики в ВВП</t>
    </r>
    <r>
      <rPr>
        <vertAlign val="superscript"/>
        <sz val="17"/>
        <rFont val="Times New Roman"/>
        <family val="1"/>
        <charset val="204"/>
      </rPr>
      <t xml:space="preserve"> 9)</t>
    </r>
  </si>
  <si>
    <t>procente</t>
  </si>
  <si>
    <t>проценты</t>
  </si>
  <si>
    <r>
      <t xml:space="preserve">Contul de bunuri şi servicii </t>
    </r>
    <r>
      <rPr>
        <sz val="17"/>
        <color theme="1"/>
        <rFont val="Times New Roman"/>
        <family val="1"/>
        <charset val="204"/>
      </rPr>
      <t>prezintă echilibrul macroeconomic dintre resursele şi utilizările bunurilor şi serviciilor cu detalierea componentelor cererii şi ofertei. 
Contul de bunuri şi servicii se elaborează total pe economie. Contul nu are sold, el se echilibrează prin definiţie.</t>
    </r>
  </si>
  <si>
    <r>
      <t xml:space="preserve">Total
</t>
    </r>
    <r>
      <rPr>
        <sz val="16"/>
        <rFont val="Times New Roman"/>
        <family val="1"/>
        <charset val="204"/>
      </rPr>
      <t>Всего</t>
    </r>
  </si>
  <si>
    <t>Total valoarea adăugată brută</t>
  </si>
  <si>
    <t>Total valoare adăugată brută</t>
  </si>
  <si>
    <t>B,C,D,E</t>
  </si>
  <si>
    <t>Счета разрабатываются в целом по экономике, по видам экономической деятельности и институциональным секторам.</t>
  </si>
  <si>
    <t>Всего валовая добавленная стоимость</t>
  </si>
  <si>
    <t>Centru</t>
  </si>
  <si>
    <t>Центр</t>
  </si>
  <si>
    <t>Mun. Chișinău</t>
  </si>
  <si>
    <t>Nord</t>
  </si>
  <si>
    <t xml:space="preserve">Север </t>
  </si>
  <si>
    <t>Sud</t>
  </si>
  <si>
    <t xml:space="preserve">Юг     </t>
  </si>
  <si>
    <t>Total</t>
  </si>
  <si>
    <t>Всего</t>
  </si>
  <si>
    <t>PIBR,
prețuri curente, mii lei
ВВРП
 текущие цены, тыс. лей</t>
  </si>
  <si>
    <t xml:space="preserve">АТО Гагаузия  </t>
  </si>
  <si>
    <t>Valoarea adăugată brută/ Валовая добавленная стоимость</t>
  </si>
  <si>
    <t xml:space="preserve">Exportul net/ Чистый экспорт </t>
  </si>
  <si>
    <t xml:space="preserve">Всего </t>
  </si>
  <si>
    <r>
      <t xml:space="preserve">Остальной мир. </t>
    </r>
    <r>
      <rPr>
        <sz val="17"/>
        <color theme="1"/>
        <rFont val="Times New Roman"/>
        <family val="1"/>
        <charset val="204"/>
      </rPr>
      <t>Взаимосвязь с другими странами отражается через «Остальной мир», объединяющий все институциональные единицы – нерезиденты в случае взаимодействия с резидентами.</t>
    </r>
  </si>
  <si>
    <r>
      <t xml:space="preserve">Contul de distribuire secundară a veniturilor </t>
    </r>
    <r>
      <rPr>
        <sz val="17"/>
        <color theme="1"/>
        <rFont val="Times New Roman"/>
        <family val="1"/>
        <charset val="204"/>
      </rPr>
      <t>reflectă transformarea soldului veniturilor primare (brut) a sectoarelor în venitul disponibil brut în rezultatul încasărilor şi transmiterii transferurilor curente.</t>
    </r>
  </si>
  <si>
    <r>
      <t>Formarea brută de capital</t>
    </r>
    <r>
      <rPr>
        <sz val="17"/>
        <color theme="1"/>
        <rFont val="Times New Roman"/>
        <family val="1"/>
        <charset val="204"/>
      </rPr>
      <t xml:space="preserve"> arată procurarea netă a bunurilor şi serviciilor de către unităţile - rezidente, produse în perioada considerată, dar nu şi consumate. Cuprinde formarea brută de capital fix, variaţia stocurilor.</t>
    </r>
  </si>
  <si>
    <r>
      <t xml:space="preserve">Capacitatea (+) / necesarul (-) de finanţare </t>
    </r>
    <r>
      <rPr>
        <sz val="17"/>
        <color theme="1"/>
        <rFont val="Times New Roman"/>
        <family val="1"/>
        <charset val="204"/>
      </rPr>
      <t>reprezintă soldul contului de capital şi arată suma resurselor pe care economia naţională o pune la dispoziţia restului lumii (dacă este pozitivă) sau pe care le primeşte de la restul lumii (dacă este negativă).</t>
    </r>
  </si>
  <si>
    <r>
      <t>Кредитование (+) / заимствование (-) п</t>
    </r>
    <r>
      <rPr>
        <sz val="17"/>
        <color theme="1"/>
        <rFont val="Times New Roman"/>
        <family val="1"/>
        <charset val="204"/>
      </rPr>
      <t xml:space="preserve">оказывает количество ресурсов, которые страна предоставляет в распоряжение «остального мира» (если сумма положительная) или которые «остальной мир» предоставляет стране (если сумма отрицательная). </t>
    </r>
  </si>
  <si>
    <t>G,H,I</t>
  </si>
  <si>
    <t>R,S</t>
  </si>
  <si>
    <t>P,Q</t>
  </si>
  <si>
    <t>M,N</t>
  </si>
  <si>
    <t>B, C, D, E</t>
  </si>
  <si>
    <t>G, H, I</t>
  </si>
  <si>
    <t>O, P, Q</t>
  </si>
  <si>
    <t>R, S, T, U</t>
  </si>
  <si>
    <t>Оплата труда работников, включая  „Остальной мир”</t>
  </si>
  <si>
    <t>Remunerarea salariaţilor, inclusiv „Restul lumii”</t>
  </si>
  <si>
    <t>Venituri din proprietate primite de la „Restul lumii”</t>
  </si>
  <si>
    <t>Venituri din proprietate transmise „Restului lumii”</t>
  </si>
  <si>
    <t>Доходы от собственности, полученные от „Остального мира”</t>
  </si>
  <si>
    <t>Доходы от собственности,  переданные „Остальному  миру”</t>
  </si>
  <si>
    <t>Transferuri curente primite de la „Restul lumii”</t>
  </si>
  <si>
    <t>Transferuri curente transmise „Restului  lumii”</t>
  </si>
  <si>
    <t>Текущие трансферты,  переданные  „Остальному миру”</t>
  </si>
  <si>
    <t>Текущие трансферты, полученные от „Остального мира”</t>
  </si>
  <si>
    <t>Transferurile capitale primite de la „Restul lumii”</t>
  </si>
  <si>
    <t>Transferurile capitale transmise „Restului lumii”(-)</t>
  </si>
  <si>
    <t>Капитальные трансферты, полученные от „Остального мира”</t>
  </si>
  <si>
    <t>Капитальные трансферты, переданные „Остальному миру”(-)</t>
  </si>
  <si>
    <t>Veniturile din proprietate plătite „Restului lumii”</t>
  </si>
  <si>
    <t>Transferurile curente transmise „Restului lumii”</t>
  </si>
  <si>
    <t>Veniturile din proprietate primite de la „Restul lumii”</t>
  </si>
  <si>
    <t>Transferurile curente primite de la „Restul lumii”</t>
  </si>
  <si>
    <t>SOLDUL OPERAŢIUNILOR CURENTE CU „RESTUL LUMII”</t>
  </si>
  <si>
    <t>Доходы от собственности, выплаченные „Остальному миру”</t>
  </si>
  <si>
    <t>Текущие трансферты, переданные „Остальному миру”</t>
  </si>
  <si>
    <t>САЛЬДО ТЕКУЩИХ ОПЕРАЦИЙ С „ОСТАЛЬНЫМ МИРОМ”</t>
  </si>
  <si>
    <t>Soldul operaţiunilor curente cu „Restul lumii”</t>
  </si>
  <si>
    <t>Сальдо текущих операций с „Остальным  миром”</t>
  </si>
  <si>
    <t>Оплата труда работников, включая „Остальной мир”</t>
  </si>
  <si>
    <t>(Валовое сбережение + чистые капитальные трансферты)/ (валовое накопление основного капитала + изменение запасов + приобретение минус выбытие непроизведенных финансовых активов) x100 сектора нефинансовых корпораций</t>
  </si>
  <si>
    <t>(Валовая прибыль + валовой смешанный доход)/валовая добавленная стоимость национальной экономики x 100</t>
  </si>
  <si>
    <t>(Налоги на производство и импорт + текущие налоги на доходы, имущество и т.д.)/ валовой внутренний продукт x 100</t>
  </si>
  <si>
    <t>Кредитование (+) или заимствование (-) национальной экономики / валовой внутренний продукт x 100</t>
  </si>
  <si>
    <t>Фактические отчисления работадателей на социальное  страхование в сектор госудаственнго управления/валовой внутренний продукт x 100</t>
  </si>
  <si>
    <r>
      <t>Уровень инвестирования сектора нефинансовых корпораций</t>
    </r>
    <r>
      <rPr>
        <vertAlign val="superscript"/>
        <sz val="17"/>
        <rFont val="Times New Roman"/>
        <family val="1"/>
        <charset val="204"/>
      </rPr>
      <t>1)</t>
    </r>
  </si>
  <si>
    <t>Валовой региональный продукт</t>
  </si>
  <si>
    <t>Регионы развития</t>
  </si>
  <si>
    <r>
      <rPr>
        <b/>
        <sz val="17"/>
        <color theme="1"/>
        <rFont val="Times New Roman"/>
        <family val="1"/>
        <charset val="204"/>
      </rPr>
      <t>Пересчет в сопоставимые цены</t>
    </r>
    <r>
      <rPr>
        <sz val="17"/>
        <color theme="1"/>
        <rFont val="Times New Roman"/>
        <family val="1"/>
        <charset val="204"/>
      </rPr>
      <t>. В сопоставимые цены Валовой внутренний региональный продукт был пересчитан в соответствии с методологией национальных счетов. Был использован метод дефлятирования, с применением индексов цен на уровне экономики для каждого вида деятельности.</t>
    </r>
  </si>
  <si>
    <t>VENITUL DISPONIBIL BRUT</t>
  </si>
  <si>
    <t>Societăţi 
financiare 
Финансовые корпорации</t>
  </si>
  <si>
    <t>Деятельность по размещению и общественному питанию</t>
  </si>
  <si>
    <t>Оптовая и розничная торговля; техническое обслуживание и ремонт автотранспортных средств и мотоциклов, транспорт и хранение, деятельность по размещению и общественному питанию</t>
  </si>
  <si>
    <t>Искусство, развлечения и отдых</t>
  </si>
  <si>
    <t>Искусство, развлечения и отдых, предоставление прочих видов услуг</t>
  </si>
  <si>
    <t>Indicii volumului fizic
Индексы физического объема
%</t>
  </si>
  <si>
    <t>2010 = 100%</t>
  </si>
  <si>
    <t>Мун. Кишинэу</t>
  </si>
  <si>
    <t>UTA Găgăuzia</t>
  </si>
  <si>
    <t>PRODUSUL INTERN BRUT</t>
  </si>
  <si>
    <t>ВАЛОВЫЙ ВНУТРЕННИЙ ПРОДУКТ</t>
  </si>
  <si>
    <t>PRODUSUL INTERN BRUT ÎN PREȚURI DE PIAȚĂ</t>
  </si>
  <si>
    <t>ВАЛОВОЙ ВНУТРЕННИЙ ПРОДУКТ В РЫНОЧНЫХ ЦЕНАХ</t>
  </si>
  <si>
    <t>Contul de producţie pentru sectorul întreprinderilor mici şi mijlocii</t>
  </si>
  <si>
    <t>Contribuţia sectorului întreprinderilor mici şi mijlocii la formarea produsului intern brut şi activităţilor economice respective</t>
  </si>
  <si>
    <t>Счëт производства по сектору малых и средних предприятий</t>
  </si>
  <si>
    <t>Вклад сектора малых и средних предприятий в формирование валового внутреннего продукта и соответствующих видов экономической деятельности</t>
  </si>
  <si>
    <t>САЛЬДО ПЕРВИЧНЫХ ДОХОДОВ (ВАЛОВОЕ)</t>
  </si>
  <si>
    <t>SOLDUL VENITURILOR PRIMARE (BRUT)</t>
  </si>
  <si>
    <t>Soldul veniturilor primare (brut)</t>
  </si>
  <si>
    <t>Сальдо первичных доходов (валовое)</t>
  </si>
  <si>
    <r>
      <t xml:space="preserve">Sectorul «Administraţia publică»  </t>
    </r>
    <r>
      <rPr>
        <sz val="17"/>
        <color theme="1"/>
        <rFont val="Times New Roman"/>
        <family val="1"/>
        <charset val="204"/>
      </rPr>
      <t xml:space="preserve">cuprinde unităţile instituţionale, a căror funcţie principală este de a produce servicii non-piaţă destinate consumului individual şi colectiv şi de a efectua operaţiuni de redistribuire a veniturilor statului. 
Resursele lor provin din contribuţiile obligatorii vărsate de unităţile instituţionale, precum şi din veniturile din proprietate, prestarea serviciilor de piaţă, împrumuturi.  
</t>
    </r>
  </si>
  <si>
    <r>
      <t>Счет товаров и услуг</t>
    </r>
    <r>
      <rPr>
        <sz val="17"/>
        <color theme="1"/>
        <rFont val="Times New Roman"/>
        <family val="1"/>
        <charset val="204"/>
      </rPr>
      <t xml:space="preserve"> отражает баланс товаров и услуг в ресурсах и использовании на макроэкономическом уровне, с детализацией компонентов спроса и предложения.  
Счет товаров и услуг разрабатывается в целом по экономике. Счет не имеет сальдирующей статьи, так как ресурсы равны использованию по определению.</t>
    </r>
  </si>
  <si>
    <r>
      <t xml:space="preserve">Счет производства </t>
    </r>
    <r>
      <rPr>
        <sz val="17"/>
        <color theme="1"/>
        <rFont val="Times New Roman"/>
        <family val="1"/>
        <charset val="204"/>
      </rPr>
      <t xml:space="preserve">отражает операции, относящиеся непосредственно к процессу производства. Счет разрабатывается в целом по экономике, по видам экономической деятельности и по институциональным секторам. В ресурсах счета – выпуск плюс чистые налоги на продукты, а в использовании - промежуточное потребление. Сальдирующая статья счета в целом по экономике - это </t>
    </r>
    <r>
      <rPr>
        <b/>
        <sz val="17"/>
        <color theme="1"/>
        <rFont val="Times New Roman"/>
        <family val="1"/>
        <charset val="204"/>
      </rPr>
      <t>валовой внутренний продукт</t>
    </r>
    <r>
      <rPr>
        <sz val="17"/>
        <color theme="1"/>
        <rFont val="Times New Roman"/>
        <family val="1"/>
        <charset val="204"/>
      </rPr>
      <t>, а на уровне вида экономической деятельности и институционального сектора -</t>
    </r>
    <r>
      <rPr>
        <b/>
        <sz val="17"/>
        <color theme="1"/>
        <rFont val="Times New Roman"/>
        <family val="1"/>
        <charset val="204"/>
      </rPr>
      <t xml:space="preserve"> валовая добавленная стоимость.</t>
    </r>
  </si>
  <si>
    <r>
      <t>Социальные трансферты в натуральной форме</t>
    </r>
    <r>
      <rPr>
        <sz val="17"/>
        <color theme="1"/>
        <rFont val="Times New Roman"/>
        <family val="1"/>
        <charset val="204"/>
      </rPr>
      <t xml:space="preserve"> состоят из товаров и индивидуальных  услуг, предоставляемых домашним хозяйствам органами государственного управления и некоммерческими организациями, обслуживающими домашние хозяйства.</t>
    </r>
  </si>
  <si>
    <r>
      <t>Расходы на конечное потребление</t>
    </r>
    <r>
      <rPr>
        <sz val="17"/>
        <color theme="1"/>
        <rFont val="Times New Roman"/>
        <family val="1"/>
        <charset val="204"/>
      </rPr>
      <t xml:space="preserve"> складываются из расходов на конечное потребление домашних хозяйств, расходов на конечное потребление государственных учреждений на товары и индивидуальные услуги, на коллективные услуги, а также на конечное потребление некоммерческих организаций, обслуживающих домашние хозяйства.</t>
    </r>
  </si>
  <si>
    <r>
      <t xml:space="preserve">Расходы на конечное потребление домашних хозяйств </t>
    </r>
    <r>
      <rPr>
        <sz val="17"/>
        <color theme="1"/>
        <rFont val="Times New Roman"/>
        <family val="1"/>
        <charset val="204"/>
      </rPr>
      <t>включают расходы домашних хозяйств на приобретение потребительских товаров и услуг, используемых непосредственно для удовлетворения индивидуальных потребностей домашних хозяйств-резидентов.</t>
    </r>
  </si>
  <si>
    <r>
      <t xml:space="preserve">Расходы на конечное потребление  государственного управления на коллективные услуги </t>
    </r>
    <r>
      <rPr>
        <sz val="17"/>
        <color theme="1"/>
        <rFont val="Times New Roman"/>
        <family val="1"/>
        <charset val="204"/>
      </rPr>
      <t>включают расходы национального публичного бюджета на коллективные услуги, оказываемые  предприятиями и организациями обществу в целом или отдельным группам населения.</t>
    </r>
  </si>
  <si>
    <r>
      <t>Пересчет в сопоставимые цены (среднегодовые цены предыдущего года)</t>
    </r>
    <r>
      <rPr>
        <sz val="17"/>
        <color theme="1"/>
        <rFont val="Times New Roman"/>
        <family val="1"/>
        <charset val="204"/>
      </rPr>
      <t xml:space="preserve"> осуществляется как по произведенному валовому внутреннему продукту, так и по компонентам его использования.
При переоценке выпуска и промежуточного потребления в сопоставимые цены применялись два метода:
  - дефлятирование данных отчетного периода в текущих ценах соответствующими индексами цен;
  - экстраполирование данных базисного года в текущих ценах индексами физического объема или натуральными индикаторами.
Для переоценки в сопоставимые цены показателей использования валового внутреннего продукта применялись соответствующие индексы цен (индекс потребительских цен, индекс цен капитальных вложений и т.п.) и натуральные индикаторы.</t>
    </r>
  </si>
  <si>
    <r>
      <t xml:space="preserve">Cheltuielile pentru consumul final al administraţiei publice pentru bunuri şi servicii individuale </t>
    </r>
    <r>
      <rPr>
        <sz val="17"/>
        <color theme="1"/>
        <rFont val="Times New Roman"/>
        <family val="1"/>
        <charset val="204"/>
      </rPr>
      <t>cuprind cheltuielile bugetului public național pentru bunurile şi serviciile în folosul individual al gospodăriilor populaţiei.</t>
    </r>
  </si>
  <si>
    <t xml:space="preserve">SIFIM se distribuie între consumul intermediar, divizat pe activități economice și consumul final al gospodăriilor populației, administrației publice și instituțiilor fără scop lucrativ în serviciul gospodăriilor populației. </t>
  </si>
  <si>
    <t>УФПИК распределяется на промежуточное потребление в разрезе видов экономической деятельности и на конечное потребление домашних хозяйств, государственного управления и некоммерческих организаций, обслуживающих домашние хозяйства.</t>
  </si>
  <si>
    <r>
      <t xml:space="preserve">Сектор «Некоммерческие организации, обслуживающие домашние хозяйства» </t>
    </r>
    <r>
      <rPr>
        <sz val="17"/>
        <color theme="1"/>
        <rFont val="Times New Roman"/>
        <family val="1"/>
        <charset val="204"/>
      </rPr>
      <t>объединяет институциональные единицы, функцией которых является предоставление нерыночных услуг домашним хозяйствам бесплатно или по ценам, не имеющим экономического значения. Их ресурсы формируются из добровольных взносов и доходов от собственности. К этому сектору относятся профессиональные союзы, политические партии, религиозные общества, культурные и спортивные общества и др.</t>
    </r>
  </si>
  <si>
    <r>
      <rPr>
        <b/>
        <sz val="17"/>
        <color theme="1"/>
        <rFont val="Times New Roman"/>
        <family val="1"/>
        <charset val="204"/>
      </rPr>
      <t>Indicele disparității</t>
    </r>
    <r>
      <rPr>
        <sz val="17"/>
        <color theme="1"/>
        <rFont val="Times New Roman"/>
        <family val="1"/>
        <charset val="204"/>
      </rPr>
      <t xml:space="preserve"> reprezintă raportul PIB pe locuitor la nivel de regiune și PIB pe locuitor la nivel național.</t>
    </r>
  </si>
  <si>
    <r>
      <rPr>
        <b/>
        <sz val="17"/>
        <color theme="1"/>
        <rFont val="Times New Roman"/>
        <family val="1"/>
        <charset val="204"/>
      </rPr>
      <t>Индекс неравенства</t>
    </r>
    <r>
      <rPr>
        <sz val="17"/>
        <color theme="1"/>
        <rFont val="Times New Roman"/>
        <family val="1"/>
        <charset val="204"/>
      </rPr>
      <t xml:space="preserve"> представляет собой отношение ВВП на душу населения региона и ВВП на душу населения на национальном уровне.</t>
    </r>
  </si>
  <si>
    <r>
      <t xml:space="preserve">Transferuri curente </t>
    </r>
    <r>
      <rPr>
        <sz val="17"/>
        <color theme="1"/>
        <rFont val="Times New Roman"/>
        <family val="1"/>
        <charset val="204"/>
      </rPr>
      <t>cuprind impozite curente pe venit şi patrimoniu, vărsăminte pentru asigurarea socială, vărsăminte voluntare şi cadouri cu caracter necapital, amenzi etc..</t>
    </r>
  </si>
  <si>
    <r>
      <t xml:space="preserve">Сектор «Домашние хозяйства» </t>
    </r>
    <r>
      <rPr>
        <sz val="17"/>
        <color theme="1"/>
        <rFont val="Times New Roman"/>
        <family val="1"/>
        <charset val="204"/>
      </rPr>
      <t>включает отдельные единицы или группы единиц, исполняющих одновременно функцию потребителей и возможно функцию производителей.
Основными ресурсами этих единиц являются оплата труда работников, доходы от собственности, трансферты, полученные от других секторов, и поступления от продажи продукции.</t>
    </r>
  </si>
  <si>
    <r>
      <t xml:space="preserve">Сектор «Государственное управление» </t>
    </r>
    <r>
      <rPr>
        <sz val="17"/>
        <color theme="1"/>
        <rFont val="Times New Roman"/>
        <family val="1"/>
        <charset val="204"/>
      </rPr>
      <t>включает институциональные единицы, основная функция которых состоит в предоставлении нерыночных услуг для индивидуального и коллективного потребления и осуществлении операций по перераспределению доходов государства.
Ресурсы этих единиц формируются за счёт обязательных платежей институциональных единиц, а также за счет доходов от собственности, продажи рыночных услуг, заимствования.</t>
    </r>
  </si>
  <si>
    <r>
      <t xml:space="preserve">Serviciile de intermediere financiară indirect măsurate (SIFIM) </t>
    </r>
    <r>
      <rPr>
        <sz val="17"/>
        <color theme="1"/>
        <rFont val="Times New Roman"/>
        <family val="1"/>
        <charset val="204"/>
      </rPr>
      <t>reprezintă operațiuni de creditare și plasare a depozitelor efectuate de către instituțiile financiare.</t>
    </r>
  </si>
  <si>
    <r>
      <t xml:space="preserve">Услуги финансового посредничества, измеряемые косвенным образом (УФПИК) </t>
    </r>
    <r>
      <rPr>
        <sz val="17"/>
        <color theme="1"/>
        <rFont val="Times New Roman"/>
        <family val="1"/>
        <charset val="204"/>
      </rPr>
      <t>представляют собой  услуги по  кредитованию и размещенннию депозитов, осуществляемые финансововыми  учреждениями.</t>
    </r>
  </si>
  <si>
    <r>
      <t xml:space="preserve">Impozite nete pe produse </t>
    </r>
    <r>
      <rPr>
        <sz val="17"/>
        <color theme="1"/>
        <rFont val="Times New Roman"/>
        <family val="1"/>
        <charset val="204"/>
      </rPr>
      <t xml:space="preserve">– impozite pe produse minus subvenţii pe produse.                                                                                                            </t>
    </r>
  </si>
  <si>
    <r>
      <rPr>
        <b/>
        <sz val="17"/>
        <color theme="1"/>
        <rFont val="Times New Roman"/>
        <family val="1"/>
        <charset val="204"/>
      </rPr>
      <t xml:space="preserve">Excedentul brut de exploatare/ venitul mixt brut (EBE/VMB) </t>
    </r>
    <r>
      <rPr>
        <sz val="17"/>
        <color theme="1"/>
        <rFont val="Times New Roman"/>
        <family val="1"/>
        <charset val="204"/>
      </rPr>
      <t xml:space="preserve">este soldul contului de exploatare şi arată ceea ce ramîne din valoarea nou creată în procesul de producţie după remunerarea salariaţilor şi plata impozitelor nete pe producţie şi import. Termenul „brut” indică dacă acest indicator include sau nu consumul de capital fix. Venitul obţinut în rezultatul procesului de producţie al întreprinderii, care se află în proprietatea gospodăriilor casnice se numeşte </t>
    </r>
    <r>
      <rPr>
        <b/>
        <sz val="17"/>
        <color theme="1"/>
        <rFont val="Times New Roman"/>
        <family val="1"/>
        <charset val="204"/>
      </rPr>
      <t>venitul mixt brut</t>
    </r>
    <r>
      <rPr>
        <sz val="17"/>
        <color theme="1"/>
        <rFont val="Times New Roman"/>
        <family val="1"/>
        <charset val="204"/>
      </rPr>
      <t>, deoarece reflectă atît remunerarea lucrului, efectuat de proprietarul întreprinderii, cît şi profitul din activitatea de întreprinzător.</t>
    </r>
  </si>
  <si>
    <r>
      <rPr>
        <b/>
        <sz val="17"/>
        <color theme="1"/>
        <rFont val="Times New Roman"/>
        <family val="1"/>
        <charset val="204"/>
      </rPr>
      <t>Валовая прибыль/ валовой смешанный доход (ВП/ВСД</t>
    </r>
    <r>
      <rPr>
        <sz val="17"/>
        <color theme="1"/>
        <rFont val="Times New Roman"/>
        <family val="1"/>
        <charset val="204"/>
      </rPr>
      <t xml:space="preserve">) – сальдирующая статья счёта образования доходов, представляет собой ту часть добавленной стоимости, которая остаётся у производителей после вычета расходов, связанных с оплатой труда наёмных работников и чистых налогов на производство и импорт. Термин «валовая» указывает на то, включает или не включает этот показатель потребление основного капитала. Прибыль, образующаяся в результате производственной деятельности предприятий, находящихся в собственности домашних хозяйств, носит название </t>
    </r>
    <r>
      <rPr>
        <b/>
        <sz val="17"/>
        <color theme="1"/>
        <rFont val="Times New Roman"/>
        <family val="1"/>
        <charset val="204"/>
      </rPr>
      <t>валового смешанного дохода</t>
    </r>
    <r>
      <rPr>
        <sz val="17"/>
        <color theme="1"/>
        <rFont val="Times New Roman"/>
        <family val="1"/>
        <charset val="204"/>
      </rPr>
      <t>, поскольку она отражает как оплату работы, выполненной собственником предприятия, так и прибыль от предпринимательства.</t>
    </r>
  </si>
  <si>
    <r>
      <t xml:space="preserve">Contul de utilizare a venitului disponibil ajustat brut </t>
    </r>
    <r>
      <rPr>
        <sz val="17"/>
        <color theme="1"/>
        <rFont val="Times New Roman"/>
        <family val="1"/>
        <charset val="204"/>
      </rPr>
      <t>arată în ce mod venitul disponibil ajustat brut se împarte între consumul final efectiv şi economiile brute pe sectoarele gospodăriile populaţiei, administraţia publică şi instituţii fără scop lucrativ în serviciul gospodăriilor populaţiei.</t>
    </r>
  </si>
  <si>
    <t>Impozite pe produse</t>
  </si>
  <si>
    <t>Subvenţii pe produse (-)</t>
  </si>
  <si>
    <t xml:space="preserve">      - impozite pe produse</t>
  </si>
  <si>
    <t xml:space="preserve">      - subvenţii pe produse</t>
  </si>
  <si>
    <r>
      <t xml:space="preserve">Impozite pe produse </t>
    </r>
    <r>
      <rPr>
        <sz val="17"/>
        <color theme="1"/>
        <rFont val="Times New Roman"/>
        <family val="1"/>
        <charset val="204"/>
      </rPr>
      <t xml:space="preserve">– impozite prelevate proporţional cu cantitatea sau valoarea bunurilor şi serviciilor produse, comercializate sau importate de rezidenţi. Din ele fac parte taxa pe valoarea adăugată (TVA), accize, impozite pe bunurile şi serviciile importate. </t>
    </r>
  </si>
  <si>
    <t xml:space="preserve"> Tabelul Conturilor Economice Integrate reflectă fluxurile valorice intersectoriale din economie. 
  Pe verticală sînt indicate sectoarele instituționale, iar orizontal se înscriu principalele operațiuni economice și soldurile conturilor respective. În partea dreaptă se reflectă indicatorii resurselor, iar în stânga - indicatorii utilizărilor.
  Pentru perceperea mai clară a tabelului, indicatorii resurselor şi a utilizărilor atribuiţi unuia şi aceluiaşi cont sunt evidenţiaţi cu aceeaşi culoare.</t>
  </si>
  <si>
    <r>
      <t xml:space="preserve">  </t>
    </r>
    <r>
      <rPr>
        <b/>
        <sz val="14"/>
        <color theme="1"/>
        <rFont val="Times New Roman"/>
        <family val="1"/>
        <charset val="204"/>
      </rPr>
      <t xml:space="preserve"> Conturile regionale</t>
    </r>
    <r>
      <rPr>
        <sz val="14"/>
        <color theme="1"/>
        <rFont val="Times New Roman"/>
        <family val="1"/>
        <charset val="204"/>
      </rPr>
      <t xml:space="preserve"> prezintă o parte integrată a conturilor naționale, caracterizează localizarea regională a operațiunilor economice și se elaborează în baza acelorași standarde internaționale și concepte de bază ca și conturile naționale la nivel de economie. 
   Luând în considerație sursele informaționale limitate la nivel de regiune, prioritar devine compilarea conturilor care reflectă operațiunile privind producția bunurilor și serviciilor și formarea veniturilor.
  Contul de producție la nivel de regiune se soldează cu obținerea unei serii de indicatori macroeconomici de mare importanță cum ar fi:
   - Valoarea adăugată brută total pe regiune;
   - Valoarea adăugată brută divizată pe activități economice;
   - Impozite nete pe produse total pe regiune;
   - Produsul Intern Brut Regional (PIBR).</t>
    </r>
  </si>
  <si>
    <r>
      <t xml:space="preserve">  </t>
    </r>
    <r>
      <rPr>
        <b/>
        <sz val="14"/>
        <color theme="1"/>
        <rFont val="Times New Roman"/>
        <family val="1"/>
        <charset val="204"/>
      </rPr>
      <t xml:space="preserve"> Региональные счета </t>
    </r>
    <r>
      <rPr>
        <sz val="14"/>
        <color theme="1"/>
        <rFont val="Times New Roman"/>
        <family val="1"/>
        <charset val="204"/>
      </rPr>
      <t>представляют собой интегрированную часть национальных счетов, характеризующие  экономическую деятельность на уровне регионов, и разрабатываются на базе тех же основополагающих концепций и международных  стандартов, что и национальные счета в целом по экономике.
   Принимая во внимание, что на уровне регионов источники информации носят ограниченный характер, приоритетным является разработка счетов, отражающих операции производства товаров и услуг и формирование доходов.
   Счет производства на уровне регионов дает возможность получить такие значимые макроэкономические показатели как:
   - Валовая  добавленная стоимость на уровне регионов;
   - Валовая добавленная стоимость по видам экономической деятельности;
   - Чистые налоги на продукты на уровне регионов;
   - Валовой Внутренний Региональный Продукт (ВВРП).</t>
    </r>
  </si>
  <si>
    <t>Indicii volumului fizic total
Индексы физического объема всего
%</t>
  </si>
  <si>
    <t xml:space="preserve">Municipiul Chișinău
Муниципий Кишинэу   </t>
  </si>
  <si>
    <t xml:space="preserve">Municipiul Chișinău
Муниципий Кишинэу     </t>
  </si>
  <si>
    <t xml:space="preserve">Sud
Юг   </t>
  </si>
  <si>
    <t xml:space="preserve">UTA Găgăuzia
АТО Гагаузия  </t>
  </si>
  <si>
    <t xml:space="preserve">UTA Găgăuzia
АТО Гагаузия       </t>
  </si>
  <si>
    <t>PIBR,pe locuitor prețuri comparabile, mii lei</t>
  </si>
  <si>
    <t xml:space="preserve">Centru
</t>
  </si>
  <si>
    <t xml:space="preserve">Municipiul Chișinău
</t>
  </si>
  <si>
    <t xml:space="preserve">Nord
</t>
  </si>
  <si>
    <t xml:space="preserve">Sud
          </t>
  </si>
  <si>
    <t xml:space="preserve">UTA Găgăuzia
</t>
  </si>
  <si>
    <t xml:space="preserve">Total
</t>
  </si>
  <si>
    <t>Contribuția regiunilor la formarea valorii adăugate brute a industriei (CAEM B÷E)</t>
  </si>
  <si>
    <t>PIBR,
prețuri curente, mii lei
ВВРП
 текущие цены, мил. лей</t>
  </si>
  <si>
    <t>Pe locuitor
На душу населения</t>
  </si>
  <si>
    <t>Муниципий Кишинэу</t>
  </si>
  <si>
    <t>Север</t>
  </si>
  <si>
    <t>Юг</t>
  </si>
  <si>
    <t>АТО Гэгэузия</t>
  </si>
  <si>
    <t>pentru diagrama Modificarile PIRB si PIRB pe locuitor</t>
  </si>
  <si>
    <t>PIRB</t>
  </si>
  <si>
    <t>PIRB pe locuitor</t>
  </si>
  <si>
    <t>R.D.NORD</t>
  </si>
  <si>
    <t>R.D.CENTRU</t>
  </si>
  <si>
    <t>R.D. SUD</t>
  </si>
  <si>
    <t>UTA GĂGĂUZIA</t>
  </si>
  <si>
    <t>MUN.CHIȘINĂU</t>
  </si>
  <si>
    <t>Indicele disparitatii</t>
  </si>
  <si>
    <t>curent</t>
  </si>
  <si>
    <t>comp</t>
  </si>
  <si>
    <t xml:space="preserve"> В таблице интегрированных экономических счетов отражены основные стоимостные межсекториальные потоки в экономике.
  По вертикали приведены институциональные сектора, а по горизонтали - основные экономические операции и балансирующие статьи соответствующего счёта. В правой части таблицы отражены показатели ресурсов, в левой - показатели использования.
  Для наглядности показатели ресурсов и использования, относящиеся к одному и тому же счету, выделены одним цветом.</t>
  </si>
  <si>
    <t>Indicii volumului fizic  a PIBR total</t>
  </si>
  <si>
    <t xml:space="preserve">Indicii volumului fizica PIBR  pe locuitor </t>
  </si>
  <si>
    <t>Indicii volumului fizic ai PIRB total</t>
  </si>
  <si>
    <t>Sectorul întreprinderilor mici şi mijlocii</t>
  </si>
  <si>
    <t>Proprietatea de stat</t>
  </si>
  <si>
    <t>Proprietatea municipală</t>
  </si>
  <si>
    <t xml:space="preserve">Proprietatea privată
</t>
  </si>
  <si>
    <t xml:space="preserve">Proprietatea mixtă (publică şi privată)
</t>
  </si>
  <si>
    <t xml:space="preserve">Proprietatea străină
</t>
  </si>
  <si>
    <t xml:space="preserve">Proprietatea întreprinderilor mixte
</t>
  </si>
  <si>
    <t>CONTURILЕ ECONOMICE INTEGRATE
2019</t>
  </si>
  <si>
    <t>Chişinău, 2020</t>
  </si>
  <si>
    <t>preţuri curente, mii lei</t>
  </si>
  <si>
    <t>текущие цены, тыс. лей</t>
  </si>
  <si>
    <t>B:E</t>
  </si>
  <si>
    <t xml:space="preserve"> G÷T</t>
  </si>
  <si>
    <t>B-E</t>
  </si>
  <si>
    <t>G-T</t>
  </si>
  <si>
    <t>Proprietatea publică</t>
  </si>
  <si>
    <t>Proprietatea privată</t>
  </si>
  <si>
    <t>Proprietatea mixtă (publică şi privată)</t>
  </si>
  <si>
    <t>Proprietatea străină</t>
  </si>
  <si>
    <t>Proprietatea întreprinderilor mixte</t>
  </si>
  <si>
    <t>2017 - 2019</t>
  </si>
  <si>
    <t>BCDE</t>
  </si>
  <si>
    <t>str</t>
  </si>
  <si>
    <t>în procente, față de anul precedent</t>
  </si>
  <si>
    <t>в процентах, к предыдущему году</t>
  </si>
  <si>
    <t>текущие цены, тыс.  лей</t>
  </si>
  <si>
    <t>BIROUL NAŢIONAL DE STATISTICĂ
AL REPUBLICII MOLDOVA</t>
  </si>
  <si>
    <t>Alte subvenţii pe producţie (-)
Другие субсидии на производство 
(-)</t>
  </si>
  <si>
    <r>
      <rPr>
        <b/>
        <sz val="22"/>
        <color theme="1"/>
        <rFont val="Times New Roman"/>
        <family val="1"/>
        <charset val="204"/>
      </rPr>
      <t>CONTURI NAŢIONALE</t>
    </r>
    <r>
      <rPr>
        <b/>
        <sz val="20"/>
        <color theme="1"/>
        <rFont val="Times New Roman"/>
        <family val="1"/>
        <charset val="204"/>
      </rPr>
      <t xml:space="preserve">
2019
</t>
    </r>
  </si>
  <si>
    <r>
      <t xml:space="preserve">Ponderea capacităţii (+) sau necesarului (-) 
de finanţare a naţiunii în PIB </t>
    </r>
    <r>
      <rPr>
        <vertAlign val="superscript"/>
        <sz val="17"/>
        <color theme="1"/>
        <rFont val="Times New Roman"/>
        <family val="1"/>
        <charset val="204"/>
      </rPr>
      <t xml:space="preserve">9) </t>
    </r>
  </si>
  <si>
    <r>
      <rPr>
        <b/>
        <sz val="20"/>
        <rFont val="Times New Roman"/>
        <family val="1"/>
        <charset val="204"/>
      </rPr>
      <t>Proprietatea publică</t>
    </r>
    <r>
      <rPr>
        <sz val="20"/>
        <rFont val="Times New Roman"/>
        <family val="1"/>
        <charset val="204"/>
      </rPr>
      <t xml:space="preserve">
Публичная собственность</t>
    </r>
  </si>
  <si>
    <r>
      <rPr>
        <b/>
        <sz val="20"/>
        <rFont val="Times New Roman"/>
        <family val="1"/>
        <charset val="204"/>
      </rPr>
      <t>inclusiv:</t>
    </r>
    <r>
      <rPr>
        <sz val="20"/>
        <rFont val="Times New Roman"/>
        <family val="1"/>
        <charset val="204"/>
      </rPr>
      <t xml:space="preserve">
в том числе:</t>
    </r>
  </si>
  <si>
    <r>
      <rPr>
        <b/>
        <sz val="20"/>
        <rFont val="Times New Roman"/>
        <family val="1"/>
        <charset val="204"/>
      </rPr>
      <t>Proprietatea privată</t>
    </r>
    <r>
      <rPr>
        <sz val="20"/>
        <rFont val="Times New Roman"/>
        <family val="1"/>
        <charset val="204"/>
      </rPr>
      <t xml:space="preserve">
Частная собственность</t>
    </r>
  </si>
  <si>
    <r>
      <rPr>
        <b/>
        <sz val="20"/>
        <rFont val="Times New Roman"/>
        <family val="1"/>
        <charset val="204"/>
      </rPr>
      <t>Proprietatea străină</t>
    </r>
    <r>
      <rPr>
        <sz val="20"/>
        <rFont val="Times New Roman"/>
        <family val="1"/>
        <charset val="204"/>
      </rPr>
      <t xml:space="preserve">
Иностранная собственность</t>
    </r>
  </si>
  <si>
    <r>
      <rPr>
        <b/>
        <sz val="20"/>
        <rFont val="Times New Roman"/>
        <family val="1"/>
        <charset val="204"/>
      </rPr>
      <t>Proprietatea întreprinderilor mixte</t>
    </r>
    <r>
      <rPr>
        <sz val="20"/>
        <rFont val="Times New Roman"/>
        <family val="1"/>
        <charset val="204"/>
      </rPr>
      <t xml:space="preserve">
Собственность совместных предприятий </t>
    </r>
  </si>
  <si>
    <r>
      <t xml:space="preserve">Total
</t>
    </r>
    <r>
      <rPr>
        <sz val="20"/>
        <rFont val="Times New Roman"/>
        <family val="1"/>
        <charset val="204"/>
      </rPr>
      <t>Всего</t>
    </r>
  </si>
  <si>
    <r>
      <rPr>
        <b/>
        <sz val="20"/>
        <rFont val="Times New Roman"/>
        <family val="1"/>
        <charset val="204"/>
      </rPr>
      <t>Proprietatea de stat</t>
    </r>
    <r>
      <rPr>
        <sz val="20"/>
        <rFont val="Times New Roman"/>
        <family val="1"/>
        <charset val="204"/>
      </rPr>
      <t xml:space="preserve">
Государственная собственность</t>
    </r>
  </si>
  <si>
    <r>
      <rPr>
        <b/>
        <sz val="20"/>
        <rFont val="Times New Roman"/>
        <family val="1"/>
        <charset val="204"/>
      </rPr>
      <t>Proprietatea municipală</t>
    </r>
    <r>
      <rPr>
        <sz val="20"/>
        <rFont val="Times New Roman"/>
        <family val="1"/>
        <charset val="204"/>
      </rPr>
      <t xml:space="preserve">
Муниципальная собственность</t>
    </r>
  </si>
  <si>
    <r>
      <rPr>
        <b/>
        <sz val="20"/>
        <rFont val="Times New Roman"/>
        <family val="1"/>
        <charset val="204"/>
      </rPr>
      <t>Proprietatea străină</t>
    </r>
    <r>
      <rPr>
        <sz val="20"/>
        <rFont val="Times New Roman"/>
        <family val="1"/>
        <charset val="204"/>
      </rPr>
      <t xml:space="preserve">
Иностранная 
собственность</t>
    </r>
  </si>
  <si>
    <r>
      <rPr>
        <b/>
        <sz val="20"/>
        <rFont val="Times New Roman"/>
        <family val="1"/>
        <charset val="204"/>
      </rPr>
      <t>Proprietatea 
întreprinderilor mixte</t>
    </r>
    <r>
      <rPr>
        <sz val="20"/>
        <rFont val="Times New Roman"/>
        <family val="1"/>
        <charset val="204"/>
      </rPr>
      <t xml:space="preserve">
Собственность совместных предприятий </t>
    </r>
  </si>
  <si>
    <r>
      <rPr>
        <b/>
        <sz val="11"/>
        <color theme="1"/>
        <rFont val="Times New Roman"/>
        <family val="1"/>
        <charset val="204"/>
      </rPr>
      <t>CONTUL DE BUNURI ŞI SERVICII</t>
    </r>
    <r>
      <rPr>
        <b/>
        <sz val="10"/>
        <color theme="1"/>
        <rFont val="Times New Roman"/>
        <family val="1"/>
        <charset val="204"/>
      </rPr>
      <t xml:space="preserve">
</t>
    </r>
    <r>
      <rPr>
        <b/>
        <i/>
        <sz val="10"/>
        <color theme="1"/>
        <rFont val="Times New Roman"/>
        <family val="1"/>
        <charset val="204"/>
      </rPr>
      <t>СЧЕТ ТОВАРОВ И УСЛУГ</t>
    </r>
  </si>
  <si>
    <r>
      <rPr>
        <b/>
        <sz val="11"/>
        <color theme="1"/>
        <rFont val="Times New Roman"/>
        <family val="1"/>
        <charset val="204"/>
      </rPr>
      <t>CONTUL DE VENITURI PRIMARE ŞI TRANSFERURI CURENTE</t>
    </r>
    <r>
      <rPr>
        <b/>
        <sz val="10"/>
        <color theme="1"/>
        <rFont val="Times New Roman"/>
        <family val="1"/>
        <charset val="204"/>
      </rPr>
      <t xml:space="preserve">
</t>
    </r>
    <r>
      <rPr>
        <b/>
        <i/>
        <sz val="10"/>
        <color theme="1"/>
        <rFont val="Times New Roman"/>
        <family val="1"/>
        <charset val="204"/>
      </rPr>
      <t>СЧЕТ ПЕРВИЧНЫХ ДОХОДОВ И ТЕКУЩИХ ТРАНСФЕРТОВ</t>
    </r>
  </si>
  <si>
    <r>
      <rPr>
        <b/>
        <sz val="11"/>
        <color theme="1"/>
        <rFont val="Times New Roman"/>
        <family val="1"/>
        <charset val="204"/>
      </rPr>
      <t>CONTUL DE CAPITAL</t>
    </r>
    <r>
      <rPr>
        <b/>
        <i/>
        <sz val="10"/>
        <color theme="1"/>
        <rFont val="Times New Roman"/>
        <family val="1"/>
        <charset val="204"/>
      </rPr>
      <t xml:space="preserve">
СЧЕТ ОПЕРАЦИЙ С КАПИТАЛОМ</t>
    </r>
  </si>
  <si>
    <t xml:space="preserve">Municipiul 
Chișinău
Муниципий Кишинэу     </t>
  </si>
  <si>
    <t>U.M.</t>
  </si>
  <si>
    <r>
      <rPr>
        <b/>
        <i/>
        <sz val="12"/>
        <color theme="1"/>
        <rFont val="Times New Roman"/>
        <family val="1"/>
        <charset val="204"/>
      </rPr>
      <t>ИНТЕГРИРОВАННЫЕ ЭКОНОМИЧЕСКИЕ СЧЕТА</t>
    </r>
    <r>
      <rPr>
        <b/>
        <sz val="12"/>
        <color theme="1"/>
        <rFont val="Times New Roman"/>
        <family val="1"/>
        <charset val="204"/>
      </rPr>
      <t xml:space="preserve">
2019</t>
    </r>
  </si>
  <si>
    <t>Bunuri 
şi servicii
Товары и услуги</t>
  </si>
  <si>
    <t>Excedentul brut de exploatare/ 
venitul mixt brut
Валовая прибыль/ 
валовой смешанный доход</t>
  </si>
  <si>
    <t>Contul de producţie/ contul exterior 
de bunuri şi servicii
Счёт производства/ счёт внешних операций  с товарами и услугами</t>
  </si>
  <si>
    <t>1.1. DINAMICA INDICATORILOR MACROECONOMICI</t>
  </si>
  <si>
    <t xml:space="preserve">1.2. RATE SPECIFICE CONTURILOR NAŢIONALE  </t>
  </si>
  <si>
    <t>Figura 1.1. Dinamica Produsului intern brut și a Consumului final, mil. lei</t>
  </si>
  <si>
    <t>5.1. PRODUSUL INTERN BRUT PE FORME DE PROPRIETATE</t>
  </si>
  <si>
    <t>5.2. PRODUSUL INTERN BRUT PE FORME DE PROPRIETATE</t>
  </si>
  <si>
    <t>Figura 5.1. STRUCTURA PRODUSULUI INTERN BRUT 
PE FORME DE PROPRIETATE, %</t>
  </si>
  <si>
    <t>6.1. CONTUL DE PRODUCŢIE PENTRU SECTORUL 
ÎNTREPRINDERILOR MICI ŞI MIJLOCII</t>
  </si>
  <si>
    <t>Figura 8.1. PIBR, prețuri curente, mil. lei</t>
  </si>
  <si>
    <t>8.1. Produsul intern brut regional</t>
  </si>
  <si>
    <t>8.1. Валовой внутренний региональный продукт</t>
  </si>
  <si>
    <t>8.2. Produsul intern brut regional, pe activități economice</t>
  </si>
  <si>
    <t>8.2. Валовой внутренний региональный продукт,  по видам экономической деятельности</t>
  </si>
  <si>
    <t>8.4. Structura componentelor PIBR ale activităților economice, pe regiuni de dezvoltare</t>
  </si>
  <si>
    <t xml:space="preserve">8.5. Indicii volumului fizic ai PIBR </t>
  </si>
  <si>
    <t xml:space="preserve">8.5. Индексы физического обьема ВВРП </t>
  </si>
  <si>
    <t>5.1.</t>
  </si>
  <si>
    <t>5.2.</t>
  </si>
  <si>
    <t>Produsul intern brut pe forme de proprietate, mil. lei</t>
  </si>
  <si>
    <t>Produsul intern brut pe forme de proprietate, %</t>
  </si>
  <si>
    <t>8.3. Structura Produsului intern brut, pe regiune de dezvoltare</t>
  </si>
  <si>
    <t>8.3. Структура Валового внутреннего продукта, по регионам развития</t>
  </si>
  <si>
    <t>8.4. Структура компонентов ВВРП видов деятельности, по регионам развития</t>
  </si>
  <si>
    <t>8.1.</t>
  </si>
  <si>
    <t>8.2.</t>
  </si>
  <si>
    <t>8.4.</t>
  </si>
  <si>
    <t>8.5.</t>
  </si>
  <si>
    <t>Produsul intern brut regional, pe activități economice</t>
  </si>
  <si>
    <t>8.3.</t>
  </si>
  <si>
    <t>Structura Produsului intern brut, pe regiuni de dezvoltare</t>
  </si>
  <si>
    <t>Indicii volumului fizic ai PIBR</t>
  </si>
  <si>
    <t>Валовой внутренний продукт по формам собственности, %</t>
  </si>
  <si>
    <t>Валовой внутренний продукт по формам собственности, млн. леев</t>
  </si>
  <si>
    <t>Валовой внутренний региональный продукт, по видам экономической деятельности</t>
  </si>
  <si>
    <t>Структура валового внутреннего продукта, по регионам развития</t>
  </si>
  <si>
    <t>Структура компонентов ВВРП видов деятельности, по регионам развития</t>
  </si>
  <si>
    <t>Индексы физического объёма ВВРП</t>
  </si>
  <si>
    <t xml:space="preserve">    1.1. ДИНАМИКА МАКРОЭКОНОМИЧЕСКИХ ПОКАЗАТЕЛЕЙ </t>
  </si>
  <si>
    <t xml:space="preserve">                  1.2. СПЕЦИФИЧЕСКИЕ ИНДЕКСЫ НАЦИОНАЛЬНЫХ СЧЕТОВ </t>
  </si>
  <si>
    <t>Фигура 1.1. Динамика Валового внутреннего продукта и Конечного потребления, млн. лей</t>
  </si>
  <si>
    <r>
      <t xml:space="preserve">2.2. </t>
    </r>
    <r>
      <rPr>
        <b/>
        <sz val="11"/>
        <color theme="1"/>
        <rFont val="Times New Roman"/>
        <family val="1"/>
        <charset val="204"/>
      </rPr>
      <t>CONTUL DE PRODUCŢIE</t>
    </r>
    <r>
      <rPr>
        <b/>
        <sz val="10"/>
        <color theme="1"/>
        <rFont val="Times New Roman"/>
        <family val="1"/>
        <charset val="204"/>
      </rPr>
      <t xml:space="preserve">
</t>
    </r>
    <r>
      <rPr>
        <b/>
        <i/>
        <sz val="10"/>
        <color theme="1"/>
        <rFont val="Times New Roman"/>
        <family val="1"/>
      </rPr>
      <t>2.2. СЧЕТ ПРОИЗВОДСТВА</t>
    </r>
    <r>
      <rPr>
        <b/>
        <i/>
        <sz val="10"/>
        <color theme="1"/>
        <rFont val="Times New Roman"/>
        <family val="1"/>
        <charset val="204"/>
      </rPr>
      <t xml:space="preserve">
</t>
    </r>
  </si>
  <si>
    <r>
      <t xml:space="preserve">2.1. </t>
    </r>
    <r>
      <rPr>
        <b/>
        <sz val="11"/>
        <color theme="1"/>
        <rFont val="Times New Roman"/>
        <family val="1"/>
        <charset val="204"/>
      </rPr>
      <t>CONTUL DE BUNURI ŞI SERVICII</t>
    </r>
    <r>
      <rPr>
        <b/>
        <sz val="10"/>
        <color theme="1"/>
        <rFont val="Times New Roman"/>
        <family val="1"/>
        <charset val="204"/>
      </rPr>
      <t xml:space="preserve">
</t>
    </r>
    <r>
      <rPr>
        <b/>
        <i/>
        <sz val="10"/>
        <color theme="1"/>
        <rFont val="Times New Roman"/>
        <family val="1"/>
      </rPr>
      <t>2.1. СЧЕТ ТОВАРОВ И УСЛУГ</t>
    </r>
  </si>
  <si>
    <r>
      <t xml:space="preserve">2.3. </t>
    </r>
    <r>
      <rPr>
        <b/>
        <sz val="11"/>
        <color theme="1"/>
        <rFont val="Times New Roman"/>
        <family val="1"/>
        <charset val="204"/>
      </rPr>
      <t>CONTUL DE EXPLOATARE</t>
    </r>
    <r>
      <rPr>
        <b/>
        <sz val="10"/>
        <color theme="1"/>
        <rFont val="Times New Roman"/>
        <family val="1"/>
        <charset val="204"/>
      </rPr>
      <t xml:space="preserve">
</t>
    </r>
    <r>
      <rPr>
        <b/>
        <i/>
        <sz val="10"/>
        <color theme="1"/>
        <rFont val="Times New Roman"/>
        <family val="1"/>
      </rPr>
      <t>2.3. СЧЕТ ОБРАЗОВАНИЯ ДОХОДОВ</t>
    </r>
    <r>
      <rPr>
        <b/>
        <i/>
        <sz val="10"/>
        <color theme="1"/>
        <rFont val="Times New Roman"/>
        <family val="1"/>
        <charset val="204"/>
      </rPr>
      <t xml:space="preserve">
</t>
    </r>
  </si>
  <si>
    <r>
      <t xml:space="preserve">2.4. </t>
    </r>
    <r>
      <rPr>
        <b/>
        <sz val="11"/>
        <color theme="1"/>
        <rFont val="Times New Roman"/>
        <family val="1"/>
        <charset val="204"/>
      </rPr>
      <t>CONTUL DE DISTRIBUIRE PRIMARĂ A VENITURILOR</t>
    </r>
    <r>
      <rPr>
        <b/>
        <sz val="10"/>
        <color theme="1"/>
        <rFont val="Times New Roman"/>
        <family val="1"/>
        <charset val="204"/>
      </rPr>
      <t xml:space="preserve">
</t>
    </r>
    <r>
      <rPr>
        <b/>
        <i/>
        <sz val="10"/>
        <color theme="1"/>
        <rFont val="Times New Roman"/>
        <family val="1"/>
      </rPr>
      <t>2.4. СЧЕТ ПЕРВИЧНОГО РАСПРЕДЕЛЕНИЯ ДОХОДОВ</t>
    </r>
  </si>
  <si>
    <r>
      <t xml:space="preserve">2.5. </t>
    </r>
    <r>
      <rPr>
        <b/>
        <sz val="11"/>
        <color theme="1"/>
        <rFont val="Times New Roman"/>
        <family val="1"/>
        <charset val="204"/>
      </rPr>
      <t>CONTUL DE DISTRIBUIRE SECUNDARĂ A VENITURILOR</t>
    </r>
    <r>
      <rPr>
        <b/>
        <sz val="10"/>
        <color theme="1"/>
        <rFont val="Times New Roman"/>
        <family val="1"/>
        <charset val="204"/>
      </rPr>
      <t xml:space="preserve">
</t>
    </r>
    <r>
      <rPr>
        <b/>
        <i/>
        <sz val="10"/>
        <color theme="1"/>
        <rFont val="Times New Roman"/>
        <family val="1"/>
      </rPr>
      <t>2.5. СЧЕТ ВТОРИЧНОГО РАСПРЕДЕЛЕНИЯ ДОХОДОВ</t>
    </r>
  </si>
  <si>
    <r>
      <t xml:space="preserve">2.6. </t>
    </r>
    <r>
      <rPr>
        <b/>
        <sz val="11"/>
        <color theme="1"/>
        <rFont val="Times New Roman"/>
        <family val="1"/>
        <charset val="204"/>
      </rPr>
      <t>CONTUL DE UTILIZARE A VENITULUI DISPONIBIL BRUT</t>
    </r>
    <r>
      <rPr>
        <b/>
        <sz val="10"/>
        <color theme="1"/>
        <rFont val="Times New Roman"/>
        <family val="1"/>
        <charset val="204"/>
      </rPr>
      <t xml:space="preserve">
</t>
    </r>
    <r>
      <rPr>
        <b/>
        <i/>
        <sz val="10"/>
        <color theme="1"/>
        <rFont val="Times New Roman"/>
        <family val="1"/>
      </rPr>
      <t xml:space="preserve">2.6. </t>
    </r>
    <r>
      <rPr>
        <b/>
        <i/>
        <sz val="10"/>
        <color theme="1"/>
        <rFont val="Times New Roman"/>
        <family val="1"/>
        <charset val="204"/>
      </rPr>
      <t>СЧЕТ ИСПОЛЬЗОВАНИЯ РАСПОЛАГАЕМОГО ДОХОДА</t>
    </r>
  </si>
  <si>
    <r>
      <t xml:space="preserve">2.7. </t>
    </r>
    <r>
      <rPr>
        <b/>
        <sz val="11"/>
        <color theme="1"/>
        <rFont val="Times New Roman"/>
        <family val="1"/>
        <charset val="204"/>
      </rPr>
      <t>CONTUL DE CAPITAL</t>
    </r>
    <r>
      <rPr>
        <b/>
        <sz val="10"/>
        <color theme="1"/>
        <rFont val="Times New Roman"/>
        <family val="1"/>
        <charset val="204"/>
      </rPr>
      <t xml:space="preserve">
</t>
    </r>
    <r>
      <rPr>
        <b/>
        <i/>
        <sz val="10"/>
        <color theme="1"/>
        <rFont val="Times New Roman"/>
        <family val="1"/>
      </rPr>
      <t xml:space="preserve">2.7. </t>
    </r>
    <r>
      <rPr>
        <b/>
        <i/>
        <sz val="10"/>
        <color theme="1"/>
        <rFont val="Times New Roman"/>
        <family val="1"/>
        <charset val="204"/>
      </rPr>
      <t>СЧЕТ ОПЕРАЦИЙ С КАПИТАЛОМ</t>
    </r>
  </si>
  <si>
    <r>
      <t xml:space="preserve">2.8. </t>
    </r>
    <r>
      <rPr>
        <b/>
        <sz val="14"/>
        <color theme="1"/>
        <rFont val="Times New Roman"/>
        <family val="1"/>
        <charset val="204"/>
      </rPr>
      <t>CONTURILE „RESTULUI LUMII”</t>
    </r>
    <r>
      <rPr>
        <b/>
        <sz val="12"/>
        <color theme="1"/>
        <rFont val="Times New Roman"/>
        <family val="1"/>
        <charset val="204"/>
      </rPr>
      <t xml:space="preserve">
</t>
    </r>
    <r>
      <rPr>
        <b/>
        <i/>
        <sz val="12"/>
        <color theme="1"/>
        <rFont val="Times New Roman"/>
        <family val="1"/>
      </rPr>
      <t xml:space="preserve">2.8. </t>
    </r>
    <r>
      <rPr>
        <b/>
        <i/>
        <sz val="12"/>
        <color theme="1"/>
        <rFont val="Times New Roman"/>
        <family val="1"/>
        <charset val="204"/>
      </rPr>
      <t>СЧЕТА „ОСТАЛЬНОГО МИРА”</t>
    </r>
  </si>
  <si>
    <r>
      <t xml:space="preserve">3.1. </t>
    </r>
    <r>
      <rPr>
        <b/>
        <sz val="16"/>
        <color theme="1"/>
        <rFont val="Times New Roman"/>
        <family val="1"/>
        <charset val="204"/>
      </rPr>
      <t>CONTUL DE PRODUCŢIE</t>
    </r>
    <r>
      <rPr>
        <b/>
        <sz val="14"/>
        <color theme="1"/>
        <rFont val="Times New Roman"/>
        <family val="1"/>
        <charset val="204"/>
      </rPr>
      <t xml:space="preserve">
</t>
    </r>
    <r>
      <rPr>
        <b/>
        <i/>
        <sz val="14"/>
        <color theme="1"/>
        <rFont val="Times New Roman"/>
        <family val="1"/>
      </rPr>
      <t>3.1.</t>
    </r>
    <r>
      <rPr>
        <b/>
        <sz val="14"/>
        <color theme="1"/>
        <rFont val="Times New Roman"/>
        <family val="1"/>
        <charset val="204"/>
      </rPr>
      <t xml:space="preserve"> </t>
    </r>
    <r>
      <rPr>
        <b/>
        <i/>
        <sz val="14"/>
        <color theme="1"/>
        <rFont val="Times New Roman"/>
        <family val="1"/>
        <charset val="204"/>
      </rPr>
      <t>СЧЕТ ПРОИЗВОДСТВА</t>
    </r>
    <r>
      <rPr>
        <b/>
        <sz val="14"/>
        <color theme="1"/>
        <rFont val="Times New Roman"/>
        <family val="1"/>
        <charset val="204"/>
      </rPr>
      <t xml:space="preserve">
2019</t>
    </r>
  </si>
  <si>
    <r>
      <t xml:space="preserve">3.2. </t>
    </r>
    <r>
      <rPr>
        <b/>
        <sz val="16"/>
        <color theme="1"/>
        <rFont val="Times New Roman"/>
        <family val="1"/>
        <charset val="204"/>
      </rPr>
      <t>CONTUL DE EXPLOATARE</t>
    </r>
    <r>
      <rPr>
        <b/>
        <sz val="14"/>
        <color theme="1"/>
        <rFont val="Times New Roman"/>
        <family val="1"/>
        <charset val="204"/>
      </rPr>
      <t xml:space="preserve">
</t>
    </r>
    <r>
      <rPr>
        <b/>
        <i/>
        <sz val="14"/>
        <color theme="1"/>
        <rFont val="Times New Roman"/>
        <family val="1"/>
      </rPr>
      <t xml:space="preserve">3.2. </t>
    </r>
    <r>
      <rPr>
        <b/>
        <i/>
        <sz val="14"/>
        <color theme="1"/>
        <rFont val="Times New Roman"/>
        <family val="1"/>
        <charset val="204"/>
      </rPr>
      <t>СЧЕТ ОБРАЗОВАНИЯ ДОХОДОВ</t>
    </r>
    <r>
      <rPr>
        <b/>
        <sz val="14"/>
        <color theme="1"/>
        <rFont val="Times New Roman"/>
        <family val="1"/>
        <charset val="204"/>
      </rPr>
      <t xml:space="preserve">
2019</t>
    </r>
  </si>
  <si>
    <r>
      <t xml:space="preserve">3.3. </t>
    </r>
    <r>
      <rPr>
        <b/>
        <sz val="16"/>
        <color theme="1"/>
        <rFont val="Times New Roman"/>
        <family val="1"/>
        <charset val="204"/>
      </rPr>
      <t>CONTUL DE DISTRIBUIRE PRIMARĂ A VENITURILOR</t>
    </r>
    <r>
      <rPr>
        <b/>
        <sz val="14"/>
        <color theme="1"/>
        <rFont val="Times New Roman"/>
        <family val="1"/>
        <charset val="204"/>
      </rPr>
      <t xml:space="preserve">
</t>
    </r>
    <r>
      <rPr>
        <b/>
        <i/>
        <sz val="14"/>
        <color theme="1"/>
        <rFont val="Times New Roman"/>
        <family val="1"/>
      </rPr>
      <t xml:space="preserve">3.3. </t>
    </r>
    <r>
      <rPr>
        <b/>
        <i/>
        <sz val="14"/>
        <color theme="1"/>
        <rFont val="Times New Roman"/>
        <family val="1"/>
        <charset val="204"/>
      </rPr>
      <t>СЧЕТ ПЕРВИЧНОГО РАСПРЕДЕЛЕНИЯ ДОХОДОВ</t>
    </r>
    <r>
      <rPr>
        <b/>
        <sz val="14"/>
        <color theme="1"/>
        <rFont val="Times New Roman"/>
        <family val="1"/>
        <charset val="204"/>
      </rPr>
      <t xml:space="preserve">
2019</t>
    </r>
  </si>
  <si>
    <r>
      <t xml:space="preserve">3.4. </t>
    </r>
    <r>
      <rPr>
        <b/>
        <sz val="16"/>
        <color theme="1"/>
        <rFont val="Times New Roman"/>
        <family val="1"/>
        <charset val="204"/>
      </rPr>
      <t>CONTUL DE DISTRIBUIRE SECUNDARĂ A VENITURILOR</t>
    </r>
    <r>
      <rPr>
        <b/>
        <sz val="14"/>
        <color theme="1"/>
        <rFont val="Times New Roman"/>
        <family val="1"/>
        <charset val="204"/>
      </rPr>
      <t xml:space="preserve">
</t>
    </r>
    <r>
      <rPr>
        <b/>
        <i/>
        <sz val="14"/>
        <color theme="1"/>
        <rFont val="Times New Roman"/>
        <family val="1"/>
      </rPr>
      <t xml:space="preserve">3.4. </t>
    </r>
    <r>
      <rPr>
        <b/>
        <i/>
        <sz val="14"/>
        <color theme="1"/>
        <rFont val="Times New Roman"/>
        <family val="1"/>
        <charset val="204"/>
      </rPr>
      <t>СЧЕТ ВТОРИЧНОГО РАСПРЕДЕЛЕНИЯ ДОХОДОВ</t>
    </r>
    <r>
      <rPr>
        <b/>
        <sz val="14"/>
        <color theme="1"/>
        <rFont val="Times New Roman"/>
        <family val="1"/>
        <charset val="204"/>
      </rPr>
      <t xml:space="preserve">
2019</t>
    </r>
  </si>
  <si>
    <r>
      <t xml:space="preserve">3.5. </t>
    </r>
    <r>
      <rPr>
        <b/>
        <sz val="16"/>
        <color theme="1"/>
        <rFont val="Times New Roman"/>
        <family val="1"/>
        <charset val="204"/>
      </rPr>
      <t>CONTUL DE UTILIZARE A VENITULUI DISPONIBIL BRUT</t>
    </r>
    <r>
      <rPr>
        <b/>
        <sz val="14"/>
        <color theme="1"/>
        <rFont val="Times New Roman"/>
        <family val="1"/>
        <charset val="204"/>
      </rPr>
      <t xml:space="preserve">
</t>
    </r>
    <r>
      <rPr>
        <b/>
        <i/>
        <sz val="14"/>
        <color theme="1"/>
        <rFont val="Times New Roman"/>
        <family val="1"/>
      </rPr>
      <t xml:space="preserve">3.5. </t>
    </r>
    <r>
      <rPr>
        <b/>
        <i/>
        <sz val="14"/>
        <color theme="1"/>
        <rFont val="Times New Roman"/>
        <family val="1"/>
        <charset val="204"/>
      </rPr>
      <t>СЧЕТ ИСПОЛЬЗОВАНИЯ ВАЛОВОГО РАСПОЛАГАЕМОГО ДОХОДА</t>
    </r>
    <r>
      <rPr>
        <b/>
        <sz val="14"/>
        <color theme="1"/>
        <rFont val="Times New Roman"/>
        <family val="1"/>
        <charset val="204"/>
      </rPr>
      <t xml:space="preserve">
2019</t>
    </r>
  </si>
  <si>
    <r>
      <t xml:space="preserve">3.6. </t>
    </r>
    <r>
      <rPr>
        <b/>
        <sz val="16"/>
        <color theme="1"/>
        <rFont val="Times New Roman"/>
        <family val="1"/>
        <charset val="204"/>
      </rPr>
      <t>CONTUL DE REDISTRIBUIRE A VENITURILOR ÎN NATURĂ</t>
    </r>
    <r>
      <rPr>
        <b/>
        <sz val="14"/>
        <color theme="1"/>
        <rFont val="Times New Roman"/>
        <family val="1"/>
        <charset val="204"/>
      </rPr>
      <t xml:space="preserve">
</t>
    </r>
    <r>
      <rPr>
        <b/>
        <i/>
        <sz val="14"/>
        <color theme="1"/>
        <rFont val="Times New Roman"/>
        <family val="1"/>
      </rPr>
      <t xml:space="preserve">3.6. </t>
    </r>
    <r>
      <rPr>
        <b/>
        <i/>
        <sz val="14"/>
        <color theme="1"/>
        <rFont val="Times New Roman"/>
        <family val="1"/>
        <charset val="204"/>
      </rPr>
      <t>СЧЕТ ПЕРЕРАСПРЕДЕЛЕНИЯ ДОХОДОВ В НАТУРАЛЬНОЙ ФОРМЕ</t>
    </r>
    <r>
      <rPr>
        <b/>
        <sz val="14"/>
        <color theme="1"/>
        <rFont val="Times New Roman"/>
        <family val="1"/>
        <charset val="204"/>
      </rPr>
      <t xml:space="preserve">
2019</t>
    </r>
  </si>
  <si>
    <r>
      <t xml:space="preserve">3.7. </t>
    </r>
    <r>
      <rPr>
        <b/>
        <sz val="16"/>
        <color theme="1"/>
        <rFont val="Times New Roman"/>
        <family val="1"/>
        <charset val="204"/>
      </rPr>
      <t>CONTUL DE UTILIZARE A VENITULUI DISPONIBIL AJUSTAT BRUT</t>
    </r>
    <r>
      <rPr>
        <b/>
        <sz val="14"/>
        <color theme="1"/>
        <rFont val="Times New Roman"/>
        <family val="1"/>
        <charset val="204"/>
      </rPr>
      <t xml:space="preserve">
</t>
    </r>
    <r>
      <rPr>
        <b/>
        <i/>
        <sz val="14"/>
        <color theme="1"/>
        <rFont val="Times New Roman"/>
        <family val="1"/>
      </rPr>
      <t xml:space="preserve">3.7. </t>
    </r>
    <r>
      <rPr>
        <b/>
        <i/>
        <sz val="14"/>
        <color theme="1"/>
        <rFont val="Times New Roman"/>
        <family val="1"/>
        <charset val="204"/>
      </rPr>
      <t>СЧЕТ ИСПОЛЬЗОВАНИЯ СКОРРЕКТИРОВАННОГО ВАЛОВОГО РАСПОЛАГАЕМОГО ДОХОДА</t>
    </r>
    <r>
      <rPr>
        <b/>
        <sz val="14"/>
        <color theme="1"/>
        <rFont val="Times New Roman"/>
        <family val="1"/>
        <charset val="204"/>
      </rPr>
      <t xml:space="preserve">
2019</t>
    </r>
  </si>
  <si>
    <r>
      <t xml:space="preserve">3.8. </t>
    </r>
    <r>
      <rPr>
        <b/>
        <sz val="16"/>
        <color theme="1"/>
        <rFont val="Times New Roman"/>
        <family val="1"/>
        <charset val="204"/>
      </rPr>
      <t>CONTUL DE CAPITAL</t>
    </r>
    <r>
      <rPr>
        <b/>
        <sz val="14"/>
        <color theme="1"/>
        <rFont val="Times New Roman"/>
        <family val="1"/>
        <charset val="204"/>
      </rPr>
      <t xml:space="preserve">
</t>
    </r>
    <r>
      <rPr>
        <b/>
        <i/>
        <sz val="14"/>
        <color theme="1"/>
        <rFont val="Times New Roman"/>
        <family val="1"/>
      </rPr>
      <t>3.8. СЧЕТ ОПЕРАЦИЙ С КАПИТАЛОМ</t>
    </r>
    <r>
      <rPr>
        <b/>
        <sz val="14"/>
        <color theme="1"/>
        <rFont val="Times New Roman"/>
        <family val="1"/>
        <charset val="204"/>
      </rPr>
      <t xml:space="preserve">
2019</t>
    </r>
  </si>
  <si>
    <r>
      <t xml:space="preserve">4.1. </t>
    </r>
    <r>
      <rPr>
        <b/>
        <sz val="12"/>
        <color theme="1"/>
        <rFont val="Times New Roman"/>
        <family val="1"/>
        <charset val="204"/>
      </rPr>
      <t>CONTUL DE PRODUCŢIE</t>
    </r>
    <r>
      <rPr>
        <b/>
        <sz val="10"/>
        <color theme="1"/>
        <rFont val="Times New Roman"/>
        <family val="1"/>
        <charset val="204"/>
      </rPr>
      <t xml:space="preserve">
</t>
    </r>
    <r>
      <rPr>
        <b/>
        <i/>
        <sz val="10"/>
        <color theme="1"/>
        <rFont val="Times New Roman"/>
        <family val="1"/>
      </rPr>
      <t xml:space="preserve">4.1. </t>
    </r>
    <r>
      <rPr>
        <b/>
        <i/>
        <sz val="10"/>
        <color theme="1"/>
        <rFont val="Times New Roman"/>
        <family val="1"/>
        <charset val="204"/>
      </rPr>
      <t>СЧЕТ ПРОИЗВОДСТВА</t>
    </r>
    <r>
      <rPr>
        <b/>
        <sz val="10"/>
        <color theme="1"/>
        <rFont val="Times New Roman"/>
        <family val="1"/>
        <charset val="204"/>
      </rPr>
      <t xml:space="preserve">
2019</t>
    </r>
  </si>
  <si>
    <r>
      <t xml:space="preserve">4.2. </t>
    </r>
    <r>
      <rPr>
        <b/>
        <sz val="12"/>
        <color theme="1"/>
        <rFont val="Times New Roman"/>
        <family val="1"/>
        <charset val="204"/>
      </rPr>
      <t>CONTUL DE EXPLOATARE</t>
    </r>
    <r>
      <rPr>
        <b/>
        <sz val="10"/>
        <color theme="1"/>
        <rFont val="Times New Roman"/>
        <family val="1"/>
        <charset val="204"/>
      </rPr>
      <t xml:space="preserve">
</t>
    </r>
    <r>
      <rPr>
        <b/>
        <i/>
        <sz val="10"/>
        <color theme="1"/>
        <rFont val="Times New Roman"/>
        <family val="1"/>
      </rPr>
      <t xml:space="preserve">4.2. </t>
    </r>
    <r>
      <rPr>
        <b/>
        <i/>
        <sz val="10"/>
        <color theme="1"/>
        <rFont val="Times New Roman"/>
        <family val="1"/>
        <charset val="204"/>
      </rPr>
      <t>СЧЕТ ОБРАЗОВАНИЯ ДОХОДОВ</t>
    </r>
    <r>
      <rPr>
        <b/>
        <sz val="10"/>
        <color theme="1"/>
        <rFont val="Times New Roman"/>
        <family val="1"/>
        <charset val="204"/>
      </rPr>
      <t xml:space="preserve">
2019</t>
    </r>
  </si>
  <si>
    <t>5.1. ВАЛОВОЙ ВНУТРЕННИЙ ПРОДУКТ ПО ФОРМАМ СОБСТВЕННОСТИ</t>
  </si>
  <si>
    <t>5.2. ВАЛОВОЙ ВНУТРЕННИЙ ПРОДУКТ ПО ФОРМАМ СОБСТВЕННОСТИ</t>
  </si>
  <si>
    <t>Фигура 5.1. СТРУКТУРА ВАЛОВОГО ВНУТРЕННЕГО ПРОДУКТА 
ПО ФОРМАМ СОБСТВЕННОСТИ, %</t>
  </si>
  <si>
    <t>6.1. СЧЕТ ПРОИЗВОДСТВА ПО СЕКТОРУ МАЛОГО И СРЕДНЕГО 
ПРЕДПРИНИМАТЕЛЬСТВА</t>
  </si>
  <si>
    <t>6.2. ВКЛАД СЕКТОРА МАЛОГО И СРЕДНЕГО ПРЕДПРИНИМАТЕЛЬСТВА В ФОРМИРОВАНИЕ ВВП И ВДС СООТВЕТСТВУЮЩИХ ВИДОВ ЭКОНОМИЧЕСКОЙ ДЕЯТЕЛЬНОСТИ</t>
  </si>
  <si>
    <t>Фигура 8.1. ВВРП, текущие цены, млн. лей</t>
  </si>
  <si>
    <t>Figura 8.2. Indicii volumului fizic ai PIBR, %</t>
  </si>
  <si>
    <t>Фигура 8.2. Индексы физического объёма ВВРП, %</t>
  </si>
  <si>
    <t>Figura 8.3. Contribuția regiunilor de dezvoltare la formarea PIB</t>
  </si>
  <si>
    <t>Фигура 8.3. Вклад регионов развития в формирование ВВП</t>
  </si>
  <si>
    <t>Structura componentelor PIBR, ale activităților economice, pe regiuni de dezvoltare</t>
  </si>
  <si>
    <t>Специфические индексы характеризующие национальные счета</t>
  </si>
  <si>
    <r>
      <t xml:space="preserve">   Criteriul definitoriu constant folosit la clasificarea întreprinderilor mici şi mijlocii </t>
    </r>
    <r>
      <rPr>
        <b/>
        <i/>
        <sz val="14"/>
        <color theme="1"/>
        <rFont val="Times New Roman"/>
        <family val="1"/>
        <charset val="204"/>
      </rPr>
      <t>în scopuri statistice</t>
    </r>
    <r>
      <rPr>
        <i/>
        <sz val="14"/>
        <color theme="1"/>
        <rFont val="Times New Roman"/>
        <family val="1"/>
        <charset val="204"/>
      </rPr>
      <t xml:space="preserve"> este numărul mediu anual de salariați.
În publicația nominalizată sectorul întreprinderilor mici si mijlocii cuprinde întreprinderile care au un număr mediu anual de pînă la 250 de salariați.
 </t>
    </r>
  </si>
  <si>
    <r>
      <t xml:space="preserve">   Постоянным определяющим критерием, используемым для классификации малых и средних предприятий </t>
    </r>
    <r>
      <rPr>
        <b/>
        <i/>
        <sz val="14"/>
        <rFont val="Times New Roman"/>
        <family val="1"/>
        <charset val="204"/>
      </rPr>
      <t>в статистических целях</t>
    </r>
    <r>
      <rPr>
        <i/>
        <sz val="14"/>
        <rFont val="Times New Roman"/>
        <family val="1"/>
        <charset val="204"/>
      </rPr>
      <t xml:space="preserve">, является среднегодовая численность работников. В данной публикации к сектору малого и среднего предпринимательства относятся предприятия, которые имеют среднегодовую численность до 250 работников.
</t>
    </r>
  </si>
  <si>
    <t>Nord
Север</t>
  </si>
  <si>
    <t>Figura 8.4. Ponderea valorii adăugate a agriculturii, silviculturii și pescuitului (secțiunea A din CAEM-2) în PIBR</t>
  </si>
  <si>
    <t>Фигура 8.4. Вклад валовой добавленной стоимости сельского, лесного и рыбного хозяйства (секция А КЭДМ-2) в ВВРП</t>
  </si>
  <si>
    <t>Figura 8.7. Ponderea valorii adăugate a serviciilor 
(secțiunile G÷T din CAEM-2) în PIBR</t>
  </si>
  <si>
    <t>Figura 8.6. Ponderea valorii adăugate a construcțiilor 
(secțiunea F din CAEM-2) în PIBR</t>
  </si>
  <si>
    <t>Figura 8.5. Ponderea valorii adăugate a industriei 
(secțiunile B÷E din CAEM-2) în PIBR</t>
  </si>
  <si>
    <t>Фигура 8.6. Вклад валовой добавленной стоимости строительства (секция F КЭДМ-2) в ВВРП</t>
  </si>
  <si>
    <t>Фигура 8.5. Вклад валовой добавленной стоимости промышленности (секции B÷E КЭДМ-2) в ВВРП</t>
  </si>
  <si>
    <t>Фигура 8.7. Вклад валовой добавленной стоимости услуг 
(секции G÷T КЭДМ-2) в ВВРП</t>
  </si>
  <si>
    <t>Figura 8.8. Contribuția regiunilor de dezvoltare la formarea valorii adăugate brute a agriculturii, silviculturii și pescuitului (secțiunea A din CAEM-2)</t>
  </si>
  <si>
    <t xml:space="preserve">Фигура 8.8. Вклад регионов развития в формирование валовой добавленной стоимости сельского, лесного и рыбного хозяйства (секция А КЭДМ-2) </t>
  </si>
  <si>
    <t>Figura 8.9. Contribuția regiunilor de dezvoltare la formarea valorii adăugate brute a industriei (secțiunile B÷E din CAEM-2)</t>
  </si>
  <si>
    <t xml:space="preserve">Фигура 8.9. Вклад регионов развития в формирование валовой добавленной стоимости промышленности (секции B÷E КЭДМ-2) </t>
  </si>
  <si>
    <t>Figura 8.10. Contribuția regiunilor de dezvoltare la formarea valorii adăugate brute a construcțiilor (secțiunea F din CAEM-2)</t>
  </si>
  <si>
    <t xml:space="preserve">Фигура 8.10. Вклад регионов развития в формирование валовой добавленной стоимости строительства (секция F КЭДМ-2) </t>
  </si>
  <si>
    <t>Figura 8.11. Contribuția regiunilor de dezvoltare la formarea valorii adăugate brute a serviciilor (secțiunile G÷T din CAEM-2)</t>
  </si>
  <si>
    <t>Фигура 8.11. Вклад регионов развития в формирование валовой добавленной стоимости услуг (секции G÷T КЭДМ-2)</t>
  </si>
  <si>
    <t xml:space="preserve">
Direcția Generală Statistica Macroeconomică 
Direcţia Conturi Naționale</t>
  </si>
  <si>
    <t xml:space="preserve">Главноe управлениe макроэкономической статистики 
 Управление национальных счетов </t>
  </si>
  <si>
    <t>Principalele concepte și definiţii ale Sistemului Conturilor Naţionale</t>
  </si>
  <si>
    <t>Produsul intern brut regional (PIBR)</t>
  </si>
  <si>
    <t>Основные понятия и определения Системы Национальных Счетов</t>
  </si>
  <si>
    <t>Валовой внутренний региональный продукт (ВВРП)</t>
  </si>
  <si>
    <t>Основные понятия и определения 
Системы Национальных Счетов (СНС)</t>
  </si>
  <si>
    <t>Principalele concepte și definiţii 
ale Sistemului Conturilor Naţionale (SCN)</t>
  </si>
  <si>
    <t>Figura 1.2. Indicii volumului fizic ai Produsului intern brut, %</t>
  </si>
  <si>
    <t>Фигура 1.2. Индексы физического объёма Валового внутреннего продукта, %</t>
  </si>
  <si>
    <r>
      <rPr>
        <b/>
        <sz val="16"/>
        <rFont val="Times New Roman"/>
        <family val="1"/>
        <charset val="204"/>
      </rPr>
      <t>Proprietatea mixtă (publică şi privată) fară participare străină</t>
    </r>
    <r>
      <rPr>
        <sz val="16"/>
        <rFont val="Times New Roman"/>
        <family val="1"/>
        <charset val="204"/>
      </rPr>
      <t xml:space="preserve">
Смешанная собственость (публичная + частная) без иностранного участия</t>
    </r>
  </si>
  <si>
    <t>Contributia activităţilor economice ÎMM la formarea PIB total pe IMM</t>
  </si>
  <si>
    <t xml:space="preserve">Contributia activităţilor economice ale ÎMM în activităţile economice respective în total  </t>
  </si>
  <si>
    <t>Вклад видов экономической деятельности МСП в формирование ВВП по сектору МСП</t>
  </si>
  <si>
    <t>Вклад видов экономической деятельности МСП в соответствующие виды экономической деятельности в целом</t>
  </si>
  <si>
    <r>
      <t xml:space="preserve">Сектор «Финансовые корпорации»  </t>
    </r>
    <r>
      <rPr>
        <sz val="17"/>
        <color theme="1"/>
        <rFont val="Times New Roman"/>
        <family val="1"/>
        <charset val="204"/>
      </rPr>
      <t xml:space="preserve">включает институциональные единицы, основная функция которых  состоит в финансировании, т.е. сборе, преобразовании и перераспределении финансовых активов. Их основные ресурсы формируются за счет принятых обязательств и полученных процентов, страховых премий, комиссионных. 
К этому сектору относятся денежно-кредитные учреждения, страховые общества и другие финансовые посредники. </t>
    </r>
  </si>
  <si>
    <t>Кредитование (+) или заимствование (-) домашних хозяйств/валовый располагаемый доход домашних хозяйств x 100</t>
  </si>
  <si>
    <t>Валовое сбережениe домашних хозяйств/валовый располагаемый доход домашних хозяйств x 100</t>
  </si>
  <si>
    <t>Кредитование (+) или заимствование (-) национальной экономики/валовый располагаемый доход национальной экономики x 100</t>
  </si>
  <si>
    <r>
      <t xml:space="preserve">Figurile 1.3. STRUCTURA PRODUSULUI INTERN BRUT PE CATEGORII DE RESURSE, %
Фигура 1.3. </t>
    </r>
    <r>
      <rPr>
        <b/>
        <i/>
        <sz val="11"/>
        <rFont val="Times New Roman"/>
        <family val="1"/>
        <charset val="204"/>
      </rPr>
      <t>СТРУКТУРА ВАЛОВОГО ВНУТРЕННЕГО ПРОДУКТА ПО РЕСУРСАМ, %</t>
    </r>
  </si>
  <si>
    <r>
      <t xml:space="preserve">Figurile 1.4. STRUCTURA PRODUSULUI INTERN BRUT PE CATEGORII DE UTILIZĂRI, %
Фигура 1.4. </t>
    </r>
    <r>
      <rPr>
        <b/>
        <i/>
        <sz val="11"/>
        <rFont val="Times New Roman"/>
        <family val="1"/>
        <charset val="204"/>
      </rPr>
      <t>СТРУКТУРА ВАЛОВОГО ВНУТРЕННЕГО ПРОДУКТА ПО КАТЕГОРИЯМ ИСПОЛЬЗОВАНИЯ, %</t>
    </r>
  </si>
  <si>
    <t>6.2. CONTRIBUŢIA SECTORULUI ÎNTREPRINDERILOR 
MICI ŞI MIJLOCII LA FORMAREA PIB ȘI A VAB AL ACTIVITĂŢILOR ECONOMICE RESPECTIVE</t>
  </si>
  <si>
    <r>
      <rPr>
        <b/>
        <sz val="22"/>
        <color theme="1"/>
        <rFont val="Times New Roman"/>
        <family val="1"/>
        <charset val="204"/>
      </rPr>
      <t>CONTURI REGIONALE</t>
    </r>
    <r>
      <rPr>
        <b/>
        <sz val="20"/>
        <color theme="1"/>
        <rFont val="Times New Roman"/>
        <family val="1"/>
        <charset val="204"/>
      </rPr>
      <t xml:space="preserve">
2018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</si>
</sst>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_);_(* \(#,##0.00\);_(* &quot;-&quot;??_);_(@_)"/>
    <numFmt numFmtId="165" formatCode="_-* #,##0.00\ _₽_-;\-* #,##0.00\ _₽_-;_-* &quot;-&quot;??\ _₽_-;_-@_-"/>
    <numFmt numFmtId="166" formatCode="_(* #,##0.0_);_(* \(#,##0.0\);_(* &quot;-&quot;??_);_(@_)"/>
    <numFmt numFmtId="167" formatCode="0.0"/>
    <numFmt numFmtId="168" formatCode="#,##0.0"/>
    <numFmt numFmtId="169" formatCode="#."/>
    <numFmt numFmtId="170" formatCode="_([$€]* #,##0.00_);_([$€]* \(#,##0.00\);_([$€]* &quot;-&quot;??_);_(@_)"/>
  </numFmts>
  <fonts count="155">
    <font>
      <sz val="11"/>
      <color theme="1"/>
      <name val="Calibri"/>
      <family val="2"/>
      <scheme val="minor"/>
    </font>
    <font>
      <b/>
      <sz val="20"/>
      <color theme="1"/>
      <name val="Times New Roman"/>
      <family val="1"/>
      <charset val="204"/>
    </font>
    <font>
      <sz val="12"/>
      <color theme="1"/>
      <name val="Times New Roman"/>
      <family val="1"/>
      <charset val="204"/>
    </font>
    <font>
      <i/>
      <sz val="14"/>
      <color theme="1"/>
      <name val="Arial"/>
      <family val="2"/>
      <charset val="204"/>
    </font>
    <font>
      <b/>
      <i/>
      <sz val="14"/>
      <color theme="1"/>
      <name val="Arial"/>
      <family val="2"/>
      <charset val="204"/>
    </font>
    <font>
      <sz val="11"/>
      <color theme="1"/>
      <name val="Calibri"/>
      <family val="2"/>
      <scheme val="minor"/>
    </font>
    <font>
      <sz val="8"/>
      <color theme="1"/>
      <name val="Arial"/>
      <family val="2"/>
      <charset val="204"/>
    </font>
    <font>
      <b/>
      <i/>
      <sz val="10"/>
      <color theme="1"/>
      <name val="Arial"/>
      <family val="2"/>
      <charset val="204"/>
    </font>
    <font>
      <sz val="8"/>
      <color theme="1"/>
      <name val="Calibri"/>
      <family val="2"/>
      <scheme val="minor"/>
    </font>
    <font>
      <b/>
      <sz val="11"/>
      <color theme="1"/>
      <name val="Calibri"/>
      <family val="2"/>
      <scheme val="minor"/>
    </font>
    <font>
      <sz val="9"/>
      <color theme="1"/>
      <name val="Arial"/>
      <family val="2"/>
      <charset val="204"/>
    </font>
    <font>
      <sz val="10"/>
      <name val="Arial"/>
      <family val="2"/>
      <charset val="204"/>
    </font>
    <font>
      <sz val="10"/>
      <name val="Times New Roman CE"/>
      <family val="1"/>
      <charset val="238"/>
    </font>
    <font>
      <b/>
      <sz val="9"/>
      <name val="Times New Roman CE"/>
      <family val="1"/>
      <charset val="238"/>
    </font>
    <font>
      <sz val="1"/>
      <color indexed="16"/>
      <name val="Courier"/>
      <family val="1"/>
      <charset val="204"/>
    </font>
    <font>
      <sz val="10"/>
      <name val="TextBook_Rus"/>
      <charset val="204"/>
    </font>
    <font>
      <u/>
      <sz val="6.75"/>
      <color indexed="36"/>
      <name val="Arial Cyr"/>
      <charset val="204"/>
    </font>
    <font>
      <b/>
      <sz val="1"/>
      <color indexed="16"/>
      <name val="Courier"/>
      <family val="1"/>
      <charset val="204"/>
    </font>
    <font>
      <u/>
      <sz val="6.75"/>
      <color indexed="12"/>
      <name val="Arial Cyr"/>
      <charset val="204"/>
    </font>
    <font>
      <sz val="10"/>
      <name val="Courier New CYR"/>
      <charset val="204"/>
    </font>
    <font>
      <b/>
      <sz val="10"/>
      <name val="Times New Roman CE"/>
      <family val="1"/>
      <charset val="238"/>
    </font>
    <font>
      <b/>
      <sz val="10"/>
      <name val="Arial"/>
      <family val="2"/>
      <charset val="204"/>
    </font>
    <font>
      <b/>
      <sz val="9"/>
      <name val="Arial"/>
      <family val="2"/>
      <charset val="204"/>
    </font>
    <font>
      <sz val="9"/>
      <name val="Arial"/>
      <family val="2"/>
      <charset val="204"/>
    </font>
    <font>
      <sz val="9"/>
      <name val="Times New Roman CE"/>
      <family val="1"/>
      <charset val="238"/>
    </font>
    <font>
      <sz val="14"/>
      <color theme="1"/>
      <name val="Times New Roman"/>
      <family val="1"/>
      <charset val="204"/>
    </font>
    <font>
      <b/>
      <i/>
      <sz val="12"/>
      <color theme="1"/>
      <name val="Arial"/>
      <family val="2"/>
      <charset val="204"/>
    </font>
    <font>
      <b/>
      <sz val="8"/>
      <color theme="1"/>
      <name val="Calibri"/>
      <family val="2"/>
      <scheme val="minor"/>
    </font>
    <font>
      <sz val="10"/>
      <color theme="1"/>
      <name val="Calibri"/>
      <family val="2"/>
      <scheme val="minor"/>
    </font>
    <font>
      <b/>
      <sz val="12"/>
      <name val="Times New Roman"/>
      <family val="1"/>
      <charset val="204"/>
    </font>
    <font>
      <b/>
      <sz val="12"/>
      <color theme="1"/>
      <name val="Times New Roman"/>
      <family val="1"/>
      <charset val="204"/>
    </font>
    <font>
      <sz val="12"/>
      <name val="Times New Roman"/>
      <family val="1"/>
      <charset val="204"/>
    </font>
    <font>
      <sz val="12"/>
      <color theme="1"/>
      <name val="Calibri"/>
      <family val="2"/>
      <scheme val="minor"/>
    </font>
    <font>
      <sz val="11"/>
      <color theme="1"/>
      <name val="Times New Roman"/>
      <family val="1"/>
      <charset val="204"/>
    </font>
    <font>
      <b/>
      <sz val="11"/>
      <color theme="1"/>
      <name val="Times New Roman"/>
      <family val="1"/>
      <charset val="204"/>
    </font>
    <font>
      <sz val="11"/>
      <color theme="1"/>
      <name val="Calibri"/>
      <family val="2"/>
      <charset val="204"/>
      <scheme val="minor"/>
    </font>
    <font>
      <sz val="10"/>
      <color indexed="8"/>
      <name val="Arial"/>
      <family val="2"/>
    </font>
    <font>
      <sz val="11"/>
      <color theme="1"/>
      <name val="Calibri"/>
      <family val="2"/>
      <charset val="238"/>
      <scheme val="minor"/>
    </font>
    <font>
      <b/>
      <sz val="14"/>
      <name val="Times New Roman"/>
      <family val="1"/>
      <charset val="204"/>
    </font>
    <font>
      <sz val="11"/>
      <name val="Times New Roman"/>
      <family val="1"/>
      <charset val="204"/>
    </font>
    <font>
      <b/>
      <sz val="10"/>
      <name val="Times New Roman"/>
      <family val="1"/>
      <charset val="204"/>
    </font>
    <font>
      <b/>
      <sz val="8"/>
      <name val="Times New Roman"/>
      <family val="1"/>
      <charset val="204"/>
    </font>
    <font>
      <b/>
      <i/>
      <sz val="14"/>
      <color theme="1"/>
      <name val="Times New Roman"/>
      <family val="1"/>
      <charset val="204"/>
    </font>
    <font>
      <i/>
      <sz val="12"/>
      <color theme="1"/>
      <name val="Times New Roman"/>
      <family val="1"/>
      <charset val="204"/>
    </font>
    <font>
      <b/>
      <sz val="10"/>
      <color theme="1"/>
      <name val="Times New Roman"/>
      <family val="1"/>
      <charset val="204"/>
    </font>
    <font>
      <sz val="10"/>
      <color theme="1"/>
      <name val="Times New Roman"/>
      <family val="1"/>
      <charset val="204"/>
    </font>
    <font>
      <b/>
      <sz val="16"/>
      <color theme="1"/>
      <name val="Times New Roman"/>
      <family val="1"/>
      <charset val="204"/>
    </font>
    <font>
      <sz val="16"/>
      <color theme="1"/>
      <name val="Times New Roman"/>
      <family val="1"/>
      <charset val="204"/>
    </font>
    <font>
      <b/>
      <sz val="14"/>
      <color theme="1"/>
      <name val="Times New Roman"/>
      <family val="1"/>
      <charset val="204"/>
    </font>
    <font>
      <sz val="14"/>
      <name val="Times New Roman"/>
      <family val="1"/>
      <charset val="204"/>
    </font>
    <font>
      <b/>
      <i/>
      <sz val="24"/>
      <color theme="1"/>
      <name val="Times New Roman"/>
      <family val="1"/>
      <charset val="204"/>
    </font>
    <font>
      <sz val="11"/>
      <color theme="0"/>
      <name val="Times New Roman"/>
      <family val="1"/>
      <charset val="204"/>
    </font>
    <font>
      <b/>
      <i/>
      <sz val="11"/>
      <color theme="1"/>
      <name val="Times New Roman"/>
      <family val="1"/>
      <charset val="204"/>
    </font>
    <font>
      <sz val="10"/>
      <color rgb="FF000000"/>
      <name val="Times New Roman"/>
      <family val="1"/>
      <charset val="204"/>
    </font>
    <font>
      <i/>
      <sz val="10"/>
      <color theme="1"/>
      <name val="Times New Roman"/>
      <family val="1"/>
      <charset val="204"/>
    </font>
    <font>
      <b/>
      <sz val="9"/>
      <color theme="1"/>
      <name val="Times New Roman"/>
      <family val="1"/>
      <charset val="204"/>
    </font>
    <font>
      <sz val="8"/>
      <color theme="1"/>
      <name val="Times New Roman"/>
      <family val="1"/>
      <charset val="204"/>
    </font>
    <font>
      <b/>
      <sz val="8"/>
      <color theme="1"/>
      <name val="Times New Roman"/>
      <family val="1"/>
      <charset val="204"/>
    </font>
    <font>
      <sz val="8"/>
      <color rgb="FF000000"/>
      <name val="Times New Roman"/>
      <family val="1"/>
      <charset val="204"/>
    </font>
    <font>
      <b/>
      <sz val="8"/>
      <color rgb="FF000000"/>
      <name val="Times New Roman"/>
      <family val="1"/>
      <charset val="204"/>
    </font>
    <font>
      <b/>
      <sz val="8.5"/>
      <color theme="1"/>
      <name val="Times New Roman"/>
      <family val="1"/>
      <charset val="204"/>
    </font>
    <font>
      <sz val="8.5"/>
      <color theme="1"/>
      <name val="Times New Roman"/>
      <family val="1"/>
      <charset val="204"/>
    </font>
    <font>
      <b/>
      <i/>
      <sz val="10"/>
      <color theme="1"/>
      <name val="Times New Roman"/>
      <family val="1"/>
      <charset val="204"/>
    </font>
    <font>
      <sz val="9"/>
      <color theme="1"/>
      <name val="Times New Roman"/>
      <family val="1"/>
      <charset val="204"/>
    </font>
    <font>
      <sz val="9"/>
      <color theme="1"/>
      <name val="Calibri"/>
      <family val="2"/>
      <scheme val="minor"/>
    </font>
    <font>
      <sz val="7"/>
      <color theme="1"/>
      <name val="Times New Roman"/>
      <family val="1"/>
      <charset val="204"/>
    </font>
    <font>
      <b/>
      <sz val="7"/>
      <color theme="1"/>
      <name val="Times New Roman"/>
      <family val="1"/>
      <charset val="204"/>
    </font>
    <font>
      <sz val="10"/>
      <name val="Times New Roman"/>
      <family val="1"/>
      <charset val="204"/>
    </font>
    <font>
      <i/>
      <sz val="14"/>
      <color theme="1"/>
      <name val="Times New Roman"/>
      <family val="1"/>
      <charset val="204"/>
    </font>
    <font>
      <b/>
      <sz val="9"/>
      <name val="Times New Roman"/>
      <family val="1"/>
      <charset val="204"/>
    </font>
    <font>
      <b/>
      <sz val="16"/>
      <name val="Times New Roman"/>
      <family val="1"/>
      <charset val="204"/>
    </font>
    <font>
      <b/>
      <sz val="18"/>
      <name val="Times New Roman"/>
      <family val="1"/>
      <charset val="204"/>
    </font>
    <font>
      <i/>
      <sz val="11"/>
      <color theme="1"/>
      <name val="Times New Roman"/>
      <family val="1"/>
      <charset val="204"/>
    </font>
    <font>
      <i/>
      <sz val="11"/>
      <color theme="1"/>
      <name val="Calibri"/>
      <family val="2"/>
      <scheme val="minor"/>
    </font>
    <font>
      <sz val="18"/>
      <color theme="1"/>
      <name val="Calibri"/>
      <family val="2"/>
      <scheme val="minor"/>
    </font>
    <font>
      <b/>
      <sz val="17"/>
      <color theme="1"/>
      <name val="Times New Roman"/>
      <family val="1"/>
      <charset val="204"/>
    </font>
    <font>
      <sz val="17"/>
      <color theme="1"/>
      <name val="Times New Roman"/>
      <family val="1"/>
      <charset val="204"/>
    </font>
    <font>
      <sz val="17"/>
      <name val="Times New Roman"/>
      <family val="1"/>
      <charset val="204"/>
    </font>
    <font>
      <b/>
      <sz val="17"/>
      <name val="Times New Roman"/>
      <family val="1"/>
      <charset val="204"/>
    </font>
    <font>
      <b/>
      <sz val="18"/>
      <color theme="1"/>
      <name val="Arial"/>
      <family val="2"/>
      <charset val="204"/>
    </font>
    <font>
      <sz val="18"/>
      <color theme="1"/>
      <name val="Arial"/>
      <family val="2"/>
      <charset val="204"/>
    </font>
    <font>
      <sz val="11"/>
      <color rgb="FF009A46"/>
      <name val="Times New Roman"/>
      <family val="1"/>
      <charset val="204"/>
    </font>
    <font>
      <b/>
      <sz val="20"/>
      <name val="Times New Roman"/>
      <family val="1"/>
      <charset val="204"/>
    </font>
    <font>
      <sz val="16"/>
      <name val="Times New Roman"/>
      <family val="1"/>
      <charset val="204"/>
    </font>
    <font>
      <sz val="10"/>
      <color theme="1"/>
      <name val="Arial"/>
      <family val="2"/>
      <charset val="204"/>
    </font>
    <font>
      <sz val="7.5"/>
      <color theme="1"/>
      <name val="Times New Roman"/>
      <family val="1"/>
      <charset val="204"/>
    </font>
    <font>
      <b/>
      <i/>
      <sz val="7.5"/>
      <color theme="1"/>
      <name val="Times New Roman"/>
      <family val="1"/>
      <charset val="204"/>
    </font>
    <font>
      <b/>
      <sz val="7.5"/>
      <color theme="1"/>
      <name val="Times New Roman"/>
      <family val="1"/>
      <charset val="204"/>
    </font>
    <font>
      <b/>
      <sz val="18"/>
      <color theme="1"/>
      <name val="Times New Roman"/>
      <family val="1"/>
      <charset val="204"/>
    </font>
    <font>
      <sz val="18"/>
      <color theme="1"/>
      <name val="Times New Roman"/>
      <family val="1"/>
      <charset val="204"/>
    </font>
    <font>
      <sz val="18"/>
      <name val="Times New Roman"/>
      <family val="1"/>
      <charset val="204"/>
    </font>
    <font>
      <vertAlign val="superscript"/>
      <sz val="17"/>
      <color theme="1"/>
      <name val="Times New Roman"/>
      <family val="1"/>
      <charset val="204"/>
    </font>
    <font>
      <vertAlign val="superscript"/>
      <sz val="17"/>
      <name val="Times New Roman"/>
      <family val="1"/>
      <charset val="204"/>
    </font>
    <font>
      <b/>
      <sz val="10"/>
      <color rgb="FF000000"/>
      <name val="Times New Roman"/>
      <family val="1"/>
      <charset val="204"/>
    </font>
    <font>
      <sz val="14"/>
      <color theme="1"/>
      <name val="Arial"/>
      <family val="2"/>
      <charset val="204"/>
    </font>
    <font>
      <sz val="13"/>
      <color theme="1"/>
      <name val="Times New Roman"/>
      <family val="1"/>
      <charset val="204"/>
    </font>
    <font>
      <b/>
      <sz val="13"/>
      <color theme="1"/>
      <name val="Times New Roman"/>
      <family val="1"/>
      <charset val="204"/>
    </font>
    <font>
      <sz val="14"/>
      <color theme="1"/>
      <name val="Calibri"/>
      <family val="2"/>
      <scheme val="minor"/>
    </font>
    <font>
      <sz val="18"/>
      <name val="Times New Roman CE"/>
      <family val="1"/>
      <charset val="238"/>
    </font>
    <font>
      <sz val="18"/>
      <name val="Arial"/>
      <family val="2"/>
      <charset val="204"/>
    </font>
    <font>
      <sz val="20"/>
      <name val="Times New Roman"/>
      <family val="1"/>
      <charset val="204"/>
    </font>
    <font>
      <b/>
      <sz val="22"/>
      <name val="Times New Roman"/>
      <family val="1"/>
      <charset val="204"/>
    </font>
    <font>
      <b/>
      <sz val="11"/>
      <name val="Times New Roman"/>
      <family val="1"/>
      <charset val="204"/>
    </font>
    <font>
      <i/>
      <sz val="13"/>
      <color theme="1"/>
      <name val="Times New Roman"/>
      <family val="1"/>
      <charset val="204"/>
    </font>
    <font>
      <b/>
      <sz val="13"/>
      <name val="Times New Roman"/>
      <family val="1"/>
      <charset val="204"/>
    </font>
    <font>
      <b/>
      <sz val="9"/>
      <color indexed="81"/>
      <name val="Tahoma"/>
      <family val="2"/>
      <charset val="204"/>
    </font>
    <font>
      <sz val="9"/>
      <color indexed="81"/>
      <name val="Tahoma"/>
      <family val="2"/>
      <charset val="204"/>
    </font>
    <font>
      <b/>
      <sz val="22"/>
      <color theme="1"/>
      <name val="Times New Roman"/>
      <family val="1"/>
      <charset val="204"/>
    </font>
    <font>
      <sz val="11"/>
      <color rgb="FFFF0000"/>
      <name val="Calibri"/>
      <family val="2"/>
      <scheme val="minor"/>
    </font>
    <font>
      <sz val="10"/>
      <color rgb="FFFF0000"/>
      <name val="Arial"/>
      <family val="2"/>
      <charset val="204"/>
    </font>
    <font>
      <sz val="22"/>
      <name val="Times New Roman"/>
      <family val="1"/>
      <charset val="204"/>
    </font>
    <font>
      <sz val="11"/>
      <name val="Calibri"/>
      <family val="2"/>
      <scheme val="minor"/>
    </font>
    <font>
      <sz val="14"/>
      <color rgb="FF000000"/>
      <name val="Times New Roman"/>
      <family val="1"/>
      <charset val="204"/>
    </font>
    <font>
      <sz val="24"/>
      <name val="Times New Roman"/>
      <family val="1"/>
      <charset val="204"/>
    </font>
    <font>
      <b/>
      <i/>
      <sz val="16"/>
      <color theme="1"/>
      <name val="Times New Roman"/>
      <family val="1"/>
      <charset val="204"/>
    </font>
    <font>
      <b/>
      <sz val="11"/>
      <color theme="1"/>
      <name val="Calibri"/>
      <family val="2"/>
      <charset val="204"/>
      <scheme val="minor"/>
    </font>
    <font>
      <sz val="11"/>
      <color rgb="FFFF0000"/>
      <name val="Calibri"/>
      <family val="2"/>
      <charset val="204"/>
      <scheme val="minor"/>
    </font>
    <font>
      <b/>
      <sz val="11"/>
      <color rgb="FFFF0000"/>
      <name val="Calibri"/>
      <family val="2"/>
      <charset val="204"/>
      <scheme val="minor"/>
    </font>
    <font>
      <b/>
      <sz val="12"/>
      <color theme="1"/>
      <name val="Calibri"/>
      <family val="2"/>
      <charset val="204"/>
      <scheme val="minor"/>
    </font>
    <font>
      <b/>
      <sz val="14"/>
      <color theme="1"/>
      <name val="Calibri"/>
      <family val="2"/>
      <charset val="204"/>
      <scheme val="minor"/>
    </font>
    <font>
      <sz val="12"/>
      <color rgb="FFFF0000"/>
      <name val="Calibri"/>
      <family val="2"/>
      <scheme val="minor"/>
    </font>
    <font>
      <sz val="11"/>
      <color theme="1"/>
      <name val="Arial"/>
      <family val="2"/>
      <charset val="204"/>
    </font>
    <font>
      <b/>
      <sz val="14"/>
      <color theme="0"/>
      <name val="Times New Roman"/>
      <family val="1"/>
      <charset val="204"/>
    </font>
    <font>
      <sz val="5"/>
      <color theme="1"/>
      <name val="Times New Roman"/>
      <family val="1"/>
      <charset val="204"/>
    </font>
    <font>
      <b/>
      <i/>
      <sz val="12"/>
      <color theme="1"/>
      <name val="Times New Roman"/>
      <family val="1"/>
      <charset val="204"/>
    </font>
    <font>
      <b/>
      <i/>
      <sz val="14"/>
      <name val="Times New Roman"/>
      <family val="1"/>
      <charset val="204"/>
    </font>
    <font>
      <sz val="9"/>
      <name val="Times New Roman"/>
      <family val="1"/>
      <charset val="204"/>
    </font>
    <font>
      <b/>
      <sz val="72"/>
      <name val="Times New Roman"/>
      <family val="1"/>
      <charset val="204"/>
    </font>
    <font>
      <b/>
      <sz val="28"/>
      <color theme="1"/>
      <name val="Times New Roman"/>
      <family val="1"/>
      <charset val="204"/>
    </font>
    <font>
      <b/>
      <i/>
      <sz val="20"/>
      <name val="Times New Roman"/>
      <family val="1"/>
      <charset val="204"/>
    </font>
    <font>
      <i/>
      <sz val="9"/>
      <color theme="1"/>
      <name val="Times New Roman"/>
      <family val="1"/>
      <charset val="204"/>
    </font>
    <font>
      <i/>
      <sz val="22"/>
      <name val="Times New Roman"/>
      <family val="1"/>
      <charset val="204"/>
    </font>
    <font>
      <b/>
      <i/>
      <sz val="18"/>
      <name val="Times New Roman"/>
      <family val="1"/>
      <charset val="204"/>
    </font>
    <font>
      <b/>
      <i/>
      <sz val="12"/>
      <name val="Times New Roman"/>
      <family val="1"/>
      <charset val="204"/>
    </font>
    <font>
      <i/>
      <sz val="14"/>
      <name val="Times New Roman"/>
      <family val="1"/>
      <charset val="204"/>
    </font>
    <font>
      <i/>
      <sz val="18"/>
      <color theme="1"/>
      <name val="Times New Roman"/>
      <family val="1"/>
      <charset val="204"/>
    </font>
    <font>
      <i/>
      <sz val="8"/>
      <color theme="1"/>
      <name val="Times New Roman"/>
      <family val="1"/>
      <charset val="204"/>
    </font>
    <font>
      <b/>
      <sz val="24"/>
      <name val="Times New Roman"/>
      <family val="1"/>
      <charset val="204"/>
    </font>
    <font>
      <b/>
      <i/>
      <sz val="22"/>
      <name val="Times New Roman"/>
      <family val="1"/>
      <charset val="204"/>
    </font>
    <font>
      <sz val="12"/>
      <color rgb="FF000000"/>
      <name val="Arial"/>
      <family val="2"/>
      <charset val="204"/>
    </font>
    <font>
      <sz val="13"/>
      <color rgb="FF000000"/>
      <name val="Times New Roman"/>
      <family val="1"/>
      <charset val="204"/>
    </font>
    <font>
      <b/>
      <sz val="14"/>
      <color rgb="FF000000"/>
      <name val="Times New Roman"/>
      <family val="1"/>
    </font>
    <font>
      <b/>
      <i/>
      <sz val="12"/>
      <color rgb="FF000000"/>
      <name val="Times New Roman"/>
      <family val="1"/>
    </font>
    <font>
      <b/>
      <i/>
      <sz val="12"/>
      <color theme="1"/>
      <name val="Times New Roman"/>
      <family val="1"/>
    </font>
    <font>
      <b/>
      <i/>
      <sz val="18"/>
      <color theme="1"/>
      <name val="Times New Roman"/>
      <family val="1"/>
      <charset val="204"/>
    </font>
    <font>
      <i/>
      <sz val="12"/>
      <color theme="1"/>
      <name val="Times New Roman"/>
      <family val="1"/>
    </font>
    <font>
      <b/>
      <i/>
      <sz val="18"/>
      <color theme="1"/>
      <name val="Times New Roman"/>
      <family val="1"/>
    </font>
    <font>
      <i/>
      <sz val="9"/>
      <color theme="1"/>
      <name val="Times New Roman"/>
      <family val="1"/>
    </font>
    <font>
      <sz val="12"/>
      <color theme="1"/>
      <name val="Times New Roman"/>
      <family val="1"/>
    </font>
    <font>
      <b/>
      <i/>
      <sz val="10"/>
      <color theme="1"/>
      <name val="Times New Roman"/>
      <family val="1"/>
    </font>
    <font>
      <b/>
      <i/>
      <sz val="14"/>
      <color theme="1"/>
      <name val="Times New Roman"/>
      <family val="1"/>
    </font>
    <font>
      <b/>
      <i/>
      <sz val="14"/>
      <name val="Times New Roman"/>
      <family val="1"/>
    </font>
    <font>
      <sz val="9"/>
      <color indexed="81"/>
      <name val="Tahoma"/>
      <family val="2"/>
    </font>
    <font>
      <b/>
      <sz val="9"/>
      <color indexed="81"/>
      <name val="Tahoma"/>
      <family val="2"/>
    </font>
    <font>
      <b/>
      <i/>
      <sz val="11"/>
      <name val="Times New Roman"/>
      <family val="1"/>
      <charset val="204"/>
    </font>
  </fonts>
  <fills count="10">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6" tint="0.59999389629810485"/>
        <bgColor indexed="64"/>
      </patternFill>
    </fill>
    <fill>
      <patternFill patternType="solid">
        <fgColor rgb="FFB7DEE8"/>
        <bgColor indexed="64"/>
      </patternFill>
    </fill>
  </fills>
  <borders count="33">
    <border>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bottom/>
      <diagonal/>
    </border>
  </borders>
  <cellStyleXfs count="23">
    <xf numFmtId="0" fontId="0" fillId="0" borderId="0"/>
    <xf numFmtId="164" fontId="5" fillId="0" borderId="0" applyFont="0" applyFill="0" applyBorder="0" applyAlignment="0" applyProtection="0"/>
    <xf numFmtId="0" fontId="11" fillId="0" borderId="0"/>
    <xf numFmtId="169" fontId="14" fillId="0" borderId="0">
      <protection locked="0"/>
    </xf>
    <xf numFmtId="170" fontId="15" fillId="0" borderId="0" applyFont="0" applyFill="0" applyBorder="0" applyAlignment="0" applyProtection="0"/>
    <xf numFmtId="169" fontId="14" fillId="0" borderId="0">
      <protection locked="0"/>
    </xf>
    <xf numFmtId="0" fontId="16" fillId="0" borderId="0" applyNumberFormat="0" applyFill="0" applyBorder="0" applyAlignment="0" applyProtection="0">
      <alignment vertical="top"/>
      <protection locked="0"/>
    </xf>
    <xf numFmtId="169" fontId="17" fillId="0" borderId="0">
      <protection locked="0"/>
    </xf>
    <xf numFmtId="169" fontId="17" fillId="0" borderId="0">
      <protection locked="0"/>
    </xf>
    <xf numFmtId="0" fontId="18" fillId="0" borderId="0" applyNumberFormat="0" applyFill="0" applyBorder="0" applyAlignment="0" applyProtection="0">
      <alignment vertical="top"/>
      <protection locked="0"/>
    </xf>
    <xf numFmtId="0" fontId="11" fillId="0" borderId="0"/>
    <xf numFmtId="0" fontId="19" fillId="0" borderId="0"/>
    <xf numFmtId="9" fontId="11" fillId="0" borderId="0" applyFont="0" applyFill="0" applyBorder="0" applyAlignment="0" applyProtection="0"/>
    <xf numFmtId="9" fontId="19" fillId="0" borderId="0" applyFont="0" applyFill="0" applyBorder="0" applyAlignment="0" applyProtection="0"/>
    <xf numFmtId="165" fontId="35" fillId="0" borderId="0" applyFont="0" applyFill="0" applyBorder="0" applyAlignment="0" applyProtection="0"/>
    <xf numFmtId="0" fontId="36" fillId="0" borderId="0"/>
    <xf numFmtId="0" fontId="5" fillId="0" borderId="0"/>
    <xf numFmtId="0" fontId="37" fillId="0" borderId="0"/>
    <xf numFmtId="0" fontId="11" fillId="0" borderId="0"/>
    <xf numFmtId="0" fontId="11" fillId="0" borderId="0"/>
    <xf numFmtId="0" fontId="35" fillId="0" borderId="0"/>
    <xf numFmtId="9" fontId="37" fillId="0" borderId="0" applyFont="0" applyFill="0" applyBorder="0" applyAlignment="0" applyProtection="0"/>
    <xf numFmtId="0" fontId="15" fillId="0" borderId="0"/>
  </cellStyleXfs>
  <cellXfs count="1040">
    <xf numFmtId="0" fontId="0" fillId="0" borderId="0" xfId="0"/>
    <xf numFmtId="0" fontId="3" fillId="0" borderId="0" xfId="0" applyFont="1" applyAlignment="1">
      <alignment horizontal="center" vertical="center" wrapText="1"/>
    </xf>
    <xf numFmtId="0" fontId="0" fillId="0" borderId="0" xfId="0" applyAlignment="1">
      <alignment wrapText="1"/>
    </xf>
    <xf numFmtId="0" fontId="4" fillId="0" borderId="0" xfId="0" applyFont="1" applyAlignment="1">
      <alignment vertical="center" wrapText="1"/>
    </xf>
    <xf numFmtId="0" fontId="0" fillId="0" borderId="0" xfId="0" applyAlignment="1">
      <alignment horizontal="left"/>
    </xf>
    <xf numFmtId="49" fontId="0" fillId="0" borderId="0" xfId="0" applyNumberFormat="1" applyAlignment="1">
      <alignment vertical="top"/>
    </xf>
    <xf numFmtId="49" fontId="0" fillId="0" borderId="0" xfId="0" applyNumberFormat="1"/>
    <xf numFmtId="0" fontId="0" fillId="0" borderId="0" xfId="0" applyAlignment="1">
      <alignment vertical="top"/>
    </xf>
    <xf numFmtId="3" fontId="0" fillId="0" borderId="0" xfId="0" applyNumberFormat="1"/>
    <xf numFmtId="0" fontId="0" fillId="0" borderId="2" xfId="0" applyBorder="1"/>
    <xf numFmtId="0" fontId="0" fillId="0" borderId="2" xfId="0" applyBorder="1" applyAlignment="1">
      <alignment horizontal="center"/>
    </xf>
    <xf numFmtId="0" fontId="0" fillId="0" borderId="2" xfId="0" applyFill="1" applyBorder="1" applyAlignment="1">
      <alignment horizontal="center"/>
    </xf>
    <xf numFmtId="0" fontId="0" fillId="0" borderId="2" xfId="0" applyBorder="1" applyAlignment="1">
      <alignment wrapText="1"/>
    </xf>
    <xf numFmtId="167" fontId="0" fillId="0" borderId="2" xfId="0" applyNumberFormat="1" applyFill="1" applyBorder="1"/>
    <xf numFmtId="167" fontId="0" fillId="0" borderId="2" xfId="0" applyNumberFormat="1" applyBorder="1"/>
    <xf numFmtId="166" fontId="0" fillId="0" borderId="2" xfId="1" applyNumberFormat="1" applyFont="1" applyBorder="1"/>
    <xf numFmtId="168" fontId="0" fillId="0" borderId="2" xfId="0" applyNumberFormat="1" applyBorder="1"/>
    <xf numFmtId="0" fontId="7" fillId="0" borderId="0" xfId="0" applyFont="1" applyAlignment="1">
      <alignment horizontal="center" vertical="center" wrapText="1"/>
    </xf>
    <xf numFmtId="0" fontId="0" fillId="0" borderId="0" xfId="0" applyBorder="1"/>
    <xf numFmtId="0" fontId="8" fillId="0" borderId="0" xfId="0" applyFont="1"/>
    <xf numFmtId="0" fontId="6" fillId="0" borderId="0" xfId="0" applyFont="1"/>
    <xf numFmtId="0" fontId="6" fillId="0" borderId="0" xfId="0" applyFont="1" applyBorder="1" applyAlignment="1"/>
    <xf numFmtId="0" fontId="12" fillId="0" borderId="0" xfId="2" applyFont="1"/>
    <xf numFmtId="0" fontId="11" fillId="0" borderId="0" xfId="2"/>
    <xf numFmtId="0" fontId="20" fillId="0" borderId="0" xfId="2" applyFont="1"/>
    <xf numFmtId="0" fontId="21" fillId="0" borderId="0" xfId="2" applyFont="1"/>
    <xf numFmtId="0" fontId="24" fillId="0" borderId="0" xfId="2" applyFont="1"/>
    <xf numFmtId="0" fontId="23" fillId="0" borderId="0" xfId="2" applyFont="1"/>
    <xf numFmtId="0" fontId="13" fillId="0" borderId="0" xfId="2" applyFont="1"/>
    <xf numFmtId="0" fontId="22" fillId="0" borderId="0" xfId="2" applyFont="1"/>
    <xf numFmtId="0" fontId="26" fillId="0" borderId="0" xfId="0" applyFont="1" applyAlignment="1">
      <alignment vertical="center" wrapText="1"/>
    </xf>
    <xf numFmtId="49" fontId="3" fillId="0" borderId="0" xfId="0" applyNumberFormat="1" applyFont="1" applyAlignment="1">
      <alignment vertical="center" wrapText="1"/>
    </xf>
    <xf numFmtId="0" fontId="32" fillId="0" borderId="0" xfId="0" applyFont="1"/>
    <xf numFmtId="0" fontId="33" fillId="0" borderId="0" xfId="0" applyFont="1"/>
    <xf numFmtId="3" fontId="33" fillId="0" borderId="0" xfId="0" applyNumberFormat="1" applyFont="1"/>
    <xf numFmtId="0" fontId="43" fillId="0" borderId="0" xfId="0" applyFont="1" applyAlignment="1">
      <alignment horizontal="left" vertical="center" wrapText="1"/>
    </xf>
    <xf numFmtId="0" fontId="33" fillId="0" borderId="0" xfId="0" applyFont="1" applyAlignment="1">
      <alignment wrapText="1"/>
    </xf>
    <xf numFmtId="0" fontId="33" fillId="0" borderId="0" xfId="0" applyFont="1" applyAlignment="1">
      <alignment vertical="top"/>
    </xf>
    <xf numFmtId="0" fontId="51" fillId="0" borderId="0" xfId="0" applyFont="1"/>
    <xf numFmtId="0" fontId="56" fillId="0" borderId="0" xfId="0" applyFont="1" applyBorder="1" applyAlignment="1">
      <alignment vertical="center" wrapText="1"/>
    </xf>
    <xf numFmtId="0" fontId="56" fillId="0" borderId="4" xfId="0" applyFont="1" applyBorder="1" applyAlignment="1">
      <alignment vertical="center"/>
    </xf>
    <xf numFmtId="0" fontId="57" fillId="0" borderId="15" xfId="0" applyFont="1" applyBorder="1" applyAlignment="1">
      <alignment horizontal="center" vertical="center" wrapText="1"/>
    </xf>
    <xf numFmtId="0" fontId="57" fillId="0" borderId="0" xfId="0" applyFont="1" applyBorder="1" applyAlignment="1">
      <alignment vertical="center" wrapText="1"/>
    </xf>
    <xf numFmtId="0" fontId="57" fillId="0" borderId="0" xfId="0" applyFont="1" applyBorder="1" applyAlignment="1">
      <alignment horizontal="left" vertical="center" wrapText="1"/>
    </xf>
    <xf numFmtId="0" fontId="56" fillId="0" borderId="0" xfId="0" applyFont="1" applyBorder="1" applyAlignment="1">
      <alignment horizontal="left" vertical="center" wrapText="1"/>
    </xf>
    <xf numFmtId="0" fontId="57" fillId="0" borderId="12" xfId="0" applyFont="1" applyBorder="1" applyAlignment="1">
      <alignment vertical="center" wrapText="1"/>
    </xf>
    <xf numFmtId="0" fontId="57" fillId="0" borderId="12" xfId="0" applyFont="1" applyBorder="1" applyAlignment="1">
      <alignment horizontal="left" vertical="center" wrapText="1"/>
    </xf>
    <xf numFmtId="3" fontId="58" fillId="0" borderId="0" xfId="0" applyNumberFormat="1" applyFont="1" applyBorder="1" applyAlignment="1">
      <alignment horizontal="center" vertical="center" wrapText="1"/>
    </xf>
    <xf numFmtId="0" fontId="60" fillId="0" borderId="0" xfId="0" applyFont="1" applyBorder="1" applyAlignment="1">
      <alignment vertical="center" wrapText="1"/>
    </xf>
    <xf numFmtId="0" fontId="61" fillId="0" borderId="0" xfId="0" applyFont="1" applyBorder="1" applyAlignment="1">
      <alignment vertical="center" wrapText="1"/>
    </xf>
    <xf numFmtId="0" fontId="60" fillId="0" borderId="12" xfId="0" applyFont="1" applyBorder="1" applyAlignment="1">
      <alignment vertical="center" wrapText="1"/>
    </xf>
    <xf numFmtId="0" fontId="61" fillId="0" borderId="0" xfId="0" applyFont="1" applyBorder="1" applyAlignment="1">
      <alignment horizontal="left" vertical="center" wrapText="1"/>
    </xf>
    <xf numFmtId="0" fontId="60" fillId="0" borderId="0" xfId="0" applyFont="1" applyBorder="1" applyAlignment="1">
      <alignment horizontal="left" vertical="center" wrapText="1"/>
    </xf>
    <xf numFmtId="0" fontId="60" fillId="0" borderId="12" xfId="0" applyFont="1" applyBorder="1" applyAlignment="1">
      <alignment horizontal="left" vertical="center" wrapText="1"/>
    </xf>
    <xf numFmtId="0" fontId="55" fillId="0" borderId="0" xfId="0" applyFont="1" applyBorder="1" applyAlignment="1">
      <alignment vertical="center" wrapText="1"/>
    </xf>
    <xf numFmtId="3" fontId="59" fillId="0" borderId="0" xfId="0" applyNumberFormat="1" applyFont="1" applyBorder="1" applyAlignment="1">
      <alignment vertical="center" wrapText="1"/>
    </xf>
    <xf numFmtId="0" fontId="45" fillId="0" borderId="0" xfId="0" applyFont="1" applyBorder="1" applyAlignment="1">
      <alignment vertical="center" wrapText="1"/>
    </xf>
    <xf numFmtId="0" fontId="45" fillId="0" borderId="0" xfId="0" applyFont="1" applyBorder="1" applyAlignment="1">
      <alignment horizontal="left" vertical="center" wrapText="1"/>
    </xf>
    <xf numFmtId="0" fontId="62" fillId="0" borderId="0" xfId="0" applyFont="1" applyBorder="1" applyAlignment="1">
      <alignment horizontal="left" vertical="center" wrapText="1"/>
    </xf>
    <xf numFmtId="0" fontId="63" fillId="0" borderId="0" xfId="0" applyFont="1" applyBorder="1" applyAlignment="1">
      <alignment vertical="center" wrapText="1"/>
    </xf>
    <xf numFmtId="0" fontId="63" fillId="0" borderId="0" xfId="0" applyFont="1"/>
    <xf numFmtId="0" fontId="64" fillId="0" borderId="0" xfId="0" applyFont="1"/>
    <xf numFmtId="0" fontId="44" fillId="0" borderId="2" xfId="0" applyFont="1" applyBorder="1" applyAlignment="1">
      <alignment horizontal="center" vertical="center" wrapText="1"/>
    </xf>
    <xf numFmtId="0" fontId="45" fillId="0" borderId="0" xfId="0" applyFont="1" applyBorder="1" applyAlignment="1">
      <alignment horizontal="left" vertical="center" wrapText="1" indent="1"/>
    </xf>
    <xf numFmtId="0" fontId="45" fillId="0" borderId="12" xfId="0" applyFont="1" applyBorder="1" applyAlignment="1">
      <alignment horizontal="left" vertical="center" wrapText="1" indent="1"/>
    </xf>
    <xf numFmtId="3" fontId="53" fillId="0" borderId="0" xfId="0" applyNumberFormat="1" applyFont="1" applyBorder="1" applyAlignment="1">
      <alignment horizontal="left" vertical="center" wrapText="1" indent="1"/>
    </xf>
    <xf numFmtId="0" fontId="45" fillId="0" borderId="0" xfId="0" applyFont="1" applyBorder="1" applyAlignment="1">
      <alignment horizontal="left" vertical="center" wrapText="1" indent="2"/>
    </xf>
    <xf numFmtId="0" fontId="56" fillId="0" borderId="0" xfId="0" applyFont="1"/>
    <xf numFmtId="0" fontId="56" fillId="0" borderId="0" xfId="0" applyFont="1" applyBorder="1" applyAlignment="1">
      <alignment vertical="center"/>
    </xf>
    <xf numFmtId="0" fontId="10" fillId="0" borderId="0" xfId="0" applyFont="1"/>
    <xf numFmtId="0" fontId="44" fillId="0" borderId="0" xfId="0" applyFont="1" applyBorder="1" applyAlignment="1">
      <alignment horizontal="left" vertical="center" wrapText="1"/>
    </xf>
    <xf numFmtId="3" fontId="44" fillId="0" borderId="0" xfId="0" applyNumberFormat="1" applyFont="1" applyBorder="1" applyAlignment="1">
      <alignment horizontal="right" vertical="center" wrapText="1"/>
    </xf>
    <xf numFmtId="0" fontId="44" fillId="0" borderId="0" xfId="0" applyFont="1" applyBorder="1" applyAlignment="1">
      <alignment vertical="center" wrapText="1"/>
    </xf>
    <xf numFmtId="0" fontId="8" fillId="0" borderId="0" xfId="0" applyFont="1" applyBorder="1"/>
    <xf numFmtId="3" fontId="44" fillId="0" borderId="0" xfId="0" applyNumberFormat="1" applyFont="1" applyBorder="1" applyAlignment="1">
      <alignment horizontal="left" vertical="center" wrapText="1" indent="1"/>
    </xf>
    <xf numFmtId="0" fontId="56" fillId="0" borderId="0" xfId="0" applyFont="1" applyBorder="1" applyAlignment="1">
      <alignment vertical="top"/>
    </xf>
    <xf numFmtId="0" fontId="33" fillId="0" borderId="0" xfId="0" applyFont="1" applyBorder="1"/>
    <xf numFmtId="0" fontId="56" fillId="0" borderId="0" xfId="0" applyFont="1" applyAlignment="1">
      <alignment vertical="top"/>
    </xf>
    <xf numFmtId="0" fontId="56" fillId="0" borderId="0" xfId="0" applyFont="1" applyAlignment="1">
      <alignment vertical="center"/>
    </xf>
    <xf numFmtId="49" fontId="68" fillId="0" borderId="0" xfId="0" applyNumberFormat="1" applyFont="1" applyAlignment="1">
      <alignment horizontal="justify" vertical="center"/>
    </xf>
    <xf numFmtId="49" fontId="33" fillId="0" borderId="0" xfId="0" applyNumberFormat="1" applyFont="1"/>
    <xf numFmtId="0" fontId="33" fillId="0" borderId="0" xfId="0" applyFont="1" applyAlignment="1">
      <alignment horizontal="left" vertical="center" wrapText="1"/>
    </xf>
    <xf numFmtId="0" fontId="33" fillId="0" borderId="0" xfId="0" applyFont="1" applyAlignment="1">
      <alignment horizontal="left" vertical="center"/>
    </xf>
    <xf numFmtId="0" fontId="33" fillId="0" borderId="0" xfId="0" applyFont="1" applyAlignment="1">
      <alignment horizontal="center"/>
    </xf>
    <xf numFmtId="0" fontId="9" fillId="0" borderId="0" xfId="0" applyFont="1"/>
    <xf numFmtId="0" fontId="73" fillId="0" borderId="0" xfId="0" applyFont="1"/>
    <xf numFmtId="49" fontId="79" fillId="0" borderId="0" xfId="0" applyNumberFormat="1" applyFont="1" applyAlignment="1">
      <alignment vertical="top" wrapText="1"/>
    </xf>
    <xf numFmtId="0" fontId="74" fillId="0" borderId="0" xfId="0" applyFont="1" applyAlignment="1">
      <alignment vertical="top"/>
    </xf>
    <xf numFmtId="49" fontId="80" fillId="0" borderId="0" xfId="0" applyNumberFormat="1" applyFont="1" applyAlignment="1">
      <alignment vertical="top" wrapText="1"/>
    </xf>
    <xf numFmtId="0" fontId="74" fillId="0" borderId="0" xfId="0" applyFont="1" applyAlignment="1">
      <alignment horizontal="left" vertical="top"/>
    </xf>
    <xf numFmtId="0" fontId="74" fillId="0" borderId="0" xfId="0" applyFont="1" applyAlignment="1">
      <alignment vertical="top" wrapText="1"/>
    </xf>
    <xf numFmtId="49" fontId="79" fillId="0" borderId="0" xfId="0" applyNumberFormat="1" applyFont="1" applyFill="1" applyAlignment="1">
      <alignment vertical="top" wrapText="1"/>
    </xf>
    <xf numFmtId="0" fontId="74" fillId="0" borderId="0" xfId="0" applyFont="1" applyFill="1" applyAlignment="1">
      <alignment vertical="top"/>
    </xf>
    <xf numFmtId="0" fontId="2" fillId="0" borderId="0" xfId="0" applyFont="1"/>
    <xf numFmtId="0" fontId="33" fillId="0" borderId="0" xfId="17" applyFont="1"/>
    <xf numFmtId="0" fontId="81" fillId="0" borderId="0" xfId="17" applyFont="1" applyAlignment="1">
      <alignment wrapText="1"/>
    </xf>
    <xf numFmtId="0" fontId="39" fillId="0" borderId="0" xfId="17" applyFont="1"/>
    <xf numFmtId="0" fontId="84" fillId="0" borderId="0" xfId="0" applyFont="1" applyBorder="1" applyAlignment="1">
      <alignment vertical="center" wrapText="1"/>
    </xf>
    <xf numFmtId="0" fontId="84" fillId="0" borderId="0" xfId="0" applyFont="1"/>
    <xf numFmtId="0" fontId="34" fillId="0" borderId="0" xfId="17" applyFont="1"/>
    <xf numFmtId="0" fontId="57" fillId="0" borderId="2" xfId="0" applyFont="1" applyBorder="1" applyAlignment="1">
      <alignment horizontal="center" vertical="center" wrapText="1"/>
    </xf>
    <xf numFmtId="0" fontId="9" fillId="0" borderId="0" xfId="0" applyFont="1" applyAlignment="1">
      <alignment horizontal="left" vertical="center"/>
    </xf>
    <xf numFmtId="0" fontId="0" fillId="0" borderId="0" xfId="0" applyAlignment="1">
      <alignment horizontal="left" vertical="center"/>
    </xf>
    <xf numFmtId="0" fontId="0" fillId="0" borderId="0" xfId="0" applyFont="1" applyAlignment="1">
      <alignment horizontal="left" vertical="center"/>
    </xf>
    <xf numFmtId="0" fontId="55" fillId="0" borderId="0" xfId="0" applyFont="1" applyBorder="1" applyAlignment="1">
      <alignment horizontal="left" vertical="center" wrapText="1"/>
    </xf>
    <xf numFmtId="0" fontId="0" fillId="0" borderId="0" xfId="0" applyAlignment="1">
      <alignment vertical="center"/>
    </xf>
    <xf numFmtId="0" fontId="27" fillId="0" borderId="0" xfId="0" applyFont="1" applyAlignment="1">
      <alignment horizontal="left" vertical="center"/>
    </xf>
    <xf numFmtId="0" fontId="6"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vertical="center"/>
    </xf>
    <xf numFmtId="0" fontId="34" fillId="0" borderId="0" xfId="0" applyFont="1"/>
    <xf numFmtId="0" fontId="63" fillId="0" borderId="0" xfId="0" applyFont="1" applyBorder="1" applyAlignment="1">
      <alignment horizontal="left" vertical="center" wrapText="1" indent="1"/>
    </xf>
    <xf numFmtId="0" fontId="63" fillId="0" borderId="12" xfId="0" applyFont="1" applyBorder="1" applyAlignment="1">
      <alignment horizontal="left" vertical="center" wrapText="1" indent="1"/>
    </xf>
    <xf numFmtId="0" fontId="56" fillId="0" borderId="5" xfId="0" applyFont="1" applyBorder="1" applyAlignment="1">
      <alignment horizontal="right" vertical="center" wrapText="1" indent="1"/>
    </xf>
    <xf numFmtId="0" fontId="61" fillId="0" borderId="5" xfId="0" applyFont="1" applyBorder="1" applyAlignment="1">
      <alignment horizontal="right" vertical="center" wrapText="1" indent="1"/>
    </xf>
    <xf numFmtId="0" fontId="34" fillId="0" borderId="0" xfId="0" applyFont="1" applyAlignment="1">
      <alignment horizontal="center"/>
    </xf>
    <xf numFmtId="0" fontId="9" fillId="0" borderId="0" xfId="0" applyFont="1" applyAlignment="1">
      <alignment vertical="center" wrapText="1"/>
    </xf>
    <xf numFmtId="3" fontId="0" fillId="0" borderId="0" xfId="0" applyNumberFormat="1" applyFont="1"/>
    <xf numFmtId="0" fontId="0" fillId="0" borderId="0" xfId="0" applyFont="1"/>
    <xf numFmtId="3" fontId="9" fillId="0" borderId="0" xfId="0" applyNumberFormat="1" applyFont="1"/>
    <xf numFmtId="0" fontId="63" fillId="0" borderId="0" xfId="0" applyFont="1" applyBorder="1"/>
    <xf numFmtId="0" fontId="65" fillId="0" borderId="0" xfId="0" applyFont="1" applyAlignment="1">
      <alignment vertical="top"/>
    </xf>
    <xf numFmtId="0" fontId="47" fillId="0" borderId="0" xfId="17" applyFont="1"/>
    <xf numFmtId="3" fontId="56" fillId="0" borderId="10" xfId="0" applyNumberFormat="1" applyFont="1" applyBorder="1" applyAlignment="1">
      <alignment horizontal="right" vertical="center" wrapText="1" indent="1"/>
    </xf>
    <xf numFmtId="3" fontId="56" fillId="0" borderId="0" xfId="0" applyNumberFormat="1" applyFont="1" applyBorder="1" applyAlignment="1">
      <alignment horizontal="right" vertical="center" wrapText="1" indent="1"/>
    </xf>
    <xf numFmtId="3" fontId="56" fillId="0" borderId="11" xfId="0" applyNumberFormat="1" applyFont="1" applyBorder="1" applyAlignment="1">
      <alignment horizontal="right" vertical="center" wrapText="1" indent="1"/>
    </xf>
    <xf numFmtId="3" fontId="57" fillId="0" borderId="10" xfId="0" applyNumberFormat="1" applyFont="1" applyBorder="1" applyAlignment="1">
      <alignment horizontal="right" vertical="center" indent="1"/>
    </xf>
    <xf numFmtId="3" fontId="57" fillId="0" borderId="0" xfId="0" applyNumberFormat="1" applyFont="1" applyBorder="1" applyAlignment="1">
      <alignment horizontal="right" vertical="center" indent="1"/>
    </xf>
    <xf numFmtId="3" fontId="57" fillId="0" borderId="11" xfId="0" applyNumberFormat="1" applyFont="1" applyBorder="1" applyAlignment="1">
      <alignment horizontal="right" vertical="center" indent="1"/>
    </xf>
    <xf numFmtId="3" fontId="56" fillId="0" borderId="6" xfId="0" applyNumberFormat="1" applyFont="1" applyBorder="1" applyAlignment="1">
      <alignment horizontal="right" vertical="center" wrapText="1" indent="1"/>
    </xf>
    <xf numFmtId="3" fontId="56" fillId="0" borderId="12" xfId="0" applyNumberFormat="1" applyFont="1" applyBorder="1" applyAlignment="1">
      <alignment horizontal="right" vertical="center" wrapText="1" indent="1"/>
    </xf>
    <xf numFmtId="3" fontId="56" fillId="0" borderId="7" xfId="0" applyNumberFormat="1" applyFont="1" applyBorder="1" applyAlignment="1">
      <alignment horizontal="right" vertical="center" wrapText="1" indent="1"/>
    </xf>
    <xf numFmtId="3" fontId="56" fillId="0" borderId="10" xfId="0" applyNumberFormat="1" applyFont="1" applyBorder="1" applyAlignment="1">
      <alignment horizontal="right" vertical="center" indent="1"/>
    </xf>
    <xf numFmtId="3" fontId="56" fillId="0" borderId="0" xfId="0" applyNumberFormat="1" applyFont="1" applyBorder="1" applyAlignment="1">
      <alignment horizontal="right" vertical="center" indent="1"/>
    </xf>
    <xf numFmtId="3" fontId="56" fillId="0" borderId="11" xfId="0" applyNumberFormat="1" applyFont="1" applyBorder="1" applyAlignment="1">
      <alignment horizontal="right" vertical="center" indent="1"/>
    </xf>
    <xf numFmtId="0" fontId="31" fillId="0" borderId="0" xfId="2" applyFont="1"/>
    <xf numFmtId="0" fontId="31" fillId="0" borderId="0" xfId="2" applyFont="1" applyAlignment="1">
      <alignment horizontal="right"/>
    </xf>
    <xf numFmtId="0" fontId="44" fillId="0" borderId="0" xfId="0" applyFont="1" applyBorder="1" applyAlignment="1">
      <alignment horizontal="left" vertical="center" wrapText="1"/>
    </xf>
    <xf numFmtId="0" fontId="2" fillId="0" borderId="0" xfId="0" applyFont="1" applyBorder="1" applyAlignment="1">
      <alignment horizontal="left" vertical="center" wrapText="1" indent="1"/>
    </xf>
    <xf numFmtId="0" fontId="65" fillId="0" borderId="0" xfId="0" applyFont="1" applyBorder="1" applyAlignment="1">
      <alignment horizontal="left" vertical="center" wrapText="1"/>
    </xf>
    <xf numFmtId="0" fontId="30" fillId="0" borderId="0" xfId="0" applyFont="1" applyAlignment="1">
      <alignment horizontal="center" vertical="center" wrapText="1"/>
    </xf>
    <xf numFmtId="0" fontId="30" fillId="0" borderId="0" xfId="0" applyFont="1" applyBorder="1" applyAlignment="1">
      <alignment horizontal="center" vertical="center" wrapText="1"/>
    </xf>
    <xf numFmtId="0" fontId="44" fillId="0" borderId="0" xfId="0" applyFont="1" applyBorder="1" applyAlignment="1">
      <alignment vertical="center" wrapText="1"/>
    </xf>
    <xf numFmtId="0" fontId="65" fillId="0" borderId="0" xfId="0" applyFont="1" applyBorder="1" applyAlignment="1">
      <alignment horizontal="center" vertical="center" wrapText="1"/>
    </xf>
    <xf numFmtId="0" fontId="44" fillId="0" borderId="0" xfId="0" applyFont="1" applyAlignment="1">
      <alignment horizontal="center" vertical="center" wrapText="1"/>
    </xf>
    <xf numFmtId="0" fontId="48"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89" fillId="0" borderId="0" xfId="17" applyFont="1" applyBorder="1" applyAlignment="1">
      <alignment horizontal="left" wrapText="1"/>
    </xf>
    <xf numFmtId="0" fontId="89" fillId="0" borderId="0" xfId="17" applyFont="1"/>
    <xf numFmtId="0" fontId="90" fillId="0" borderId="0" xfId="17" applyFont="1"/>
    <xf numFmtId="0" fontId="90" fillId="0" borderId="0" xfId="17" applyFont="1" applyFill="1" applyBorder="1" applyAlignment="1">
      <alignment horizontal="right" wrapText="1"/>
    </xf>
    <xf numFmtId="0" fontId="89" fillId="0" borderId="0" xfId="17" applyFont="1" applyBorder="1" applyAlignment="1">
      <alignment horizontal="right" vertical="top"/>
    </xf>
    <xf numFmtId="0" fontId="89" fillId="0" borderId="0" xfId="17" applyFont="1" applyAlignment="1">
      <alignment vertical="top"/>
    </xf>
    <xf numFmtId="0" fontId="1" fillId="0" borderId="0" xfId="17" applyFont="1"/>
    <xf numFmtId="0" fontId="77" fillId="0" borderId="0" xfId="17" applyFont="1" applyBorder="1" applyAlignment="1">
      <alignment vertical="top" wrapText="1"/>
    </xf>
    <xf numFmtId="0" fontId="77" fillId="0" borderId="12" xfId="17" applyFont="1" applyBorder="1" applyAlignment="1">
      <alignment vertical="top" wrapText="1"/>
    </xf>
    <xf numFmtId="49" fontId="75" fillId="0" borderId="0" xfId="0" applyNumberFormat="1" applyFont="1" applyAlignment="1">
      <alignment horizontal="justify" vertical="top" wrapText="1"/>
    </xf>
    <xf numFmtId="49" fontId="76" fillId="0" borderId="0" xfId="0" applyNumberFormat="1" applyFont="1" applyAlignment="1">
      <alignment horizontal="justify" vertical="top" wrapText="1"/>
    </xf>
    <xf numFmtId="49" fontId="77" fillId="0" borderId="0" xfId="0" applyNumberFormat="1" applyFont="1" applyAlignment="1">
      <alignment horizontal="justify" vertical="top" wrapText="1"/>
    </xf>
    <xf numFmtId="3" fontId="53" fillId="0" borderId="16" xfId="0" applyNumberFormat="1" applyFont="1" applyBorder="1" applyAlignment="1">
      <alignment horizontal="right" vertical="center" wrapText="1" indent="1"/>
    </xf>
    <xf numFmtId="3" fontId="53" fillId="0" borderId="13" xfId="0" applyNumberFormat="1" applyFont="1" applyBorder="1" applyAlignment="1">
      <alignment horizontal="right" vertical="center" wrapText="1" indent="1"/>
    </xf>
    <xf numFmtId="0" fontId="44" fillId="0" borderId="5" xfId="0" applyFont="1" applyBorder="1" applyAlignment="1">
      <alignment horizontal="right" vertical="center" wrapText="1" indent="1"/>
    </xf>
    <xf numFmtId="3" fontId="93" fillId="0" borderId="13" xfId="0" applyNumberFormat="1" applyFont="1" applyBorder="1" applyAlignment="1">
      <alignment horizontal="right" vertical="center" wrapText="1" indent="1"/>
    </xf>
    <xf numFmtId="0" fontId="45" fillId="0" borderId="5" xfId="0" applyFont="1" applyBorder="1" applyAlignment="1">
      <alignment horizontal="right" vertical="center" indent="1"/>
    </xf>
    <xf numFmtId="0" fontId="45" fillId="0" borderId="16" xfId="0" applyFont="1" applyBorder="1" applyAlignment="1">
      <alignment horizontal="right" vertical="center" indent="1"/>
    </xf>
    <xf numFmtId="0" fontId="45" fillId="0" borderId="5" xfId="0" applyFont="1" applyBorder="1" applyAlignment="1">
      <alignment horizontal="right" vertical="center" wrapText="1" indent="1"/>
    </xf>
    <xf numFmtId="0" fontId="53" fillId="0" borderId="16" xfId="0" applyFont="1" applyBorder="1" applyAlignment="1">
      <alignment horizontal="right" vertical="center" wrapText="1" indent="1"/>
    </xf>
    <xf numFmtId="0" fontId="25" fillId="0" borderId="0" xfId="0" applyFont="1"/>
    <xf numFmtId="0" fontId="48" fillId="0" borderId="3" xfId="0" applyFont="1" applyBorder="1" applyAlignment="1">
      <alignment horizontal="left" vertical="center" wrapText="1"/>
    </xf>
    <xf numFmtId="0" fontId="25" fillId="0" borderId="0" xfId="0" applyFont="1" applyBorder="1" applyAlignment="1">
      <alignment horizontal="left" vertical="center" wrapText="1" indent="1"/>
    </xf>
    <xf numFmtId="0" fontId="25" fillId="0" borderId="0" xfId="0" applyFont="1" applyBorder="1" applyAlignment="1">
      <alignment horizontal="left" vertical="center" wrapText="1"/>
    </xf>
    <xf numFmtId="0" fontId="48" fillId="0" borderId="0" xfId="0" applyFont="1" applyBorder="1" applyAlignment="1">
      <alignment horizontal="left" vertical="center" wrapText="1"/>
    </xf>
    <xf numFmtId="0" fontId="25" fillId="0" borderId="9" xfId="0" applyFont="1" applyBorder="1" applyAlignment="1">
      <alignment vertical="center" wrapText="1"/>
    </xf>
    <xf numFmtId="0" fontId="48" fillId="0" borderId="5" xfId="0" applyFont="1" applyBorder="1" applyAlignment="1">
      <alignment horizontal="center" vertical="center" wrapText="1"/>
    </xf>
    <xf numFmtId="0" fontId="25" fillId="0" borderId="8" xfId="0" applyFont="1" applyBorder="1" applyAlignment="1">
      <alignment horizontal="center" vertical="center" wrapText="1"/>
    </xf>
    <xf numFmtId="0" fontId="48" fillId="0" borderId="8" xfId="0" applyFont="1" applyBorder="1" applyAlignment="1">
      <alignment vertical="center" wrapText="1"/>
    </xf>
    <xf numFmtId="0" fontId="48" fillId="0" borderId="3" xfId="0" applyFont="1" applyBorder="1" applyAlignment="1">
      <alignment vertical="center" wrapText="1"/>
    </xf>
    <xf numFmtId="0" fontId="48" fillId="0" borderId="9" xfId="0" applyFont="1" applyBorder="1" applyAlignment="1">
      <alignment vertical="center" wrapText="1"/>
    </xf>
    <xf numFmtId="0" fontId="48" fillId="0" borderId="8" xfId="0" applyFont="1" applyBorder="1" applyAlignment="1">
      <alignment horizontal="right" wrapText="1" indent="1"/>
    </xf>
    <xf numFmtId="0" fontId="48" fillId="0" borderId="3" xfId="0" applyFont="1" applyBorder="1" applyAlignment="1">
      <alignment horizontal="right" wrapText="1" indent="1"/>
    </xf>
    <xf numFmtId="0" fontId="48" fillId="0" borderId="9" xfId="0" applyFont="1" applyBorder="1" applyAlignment="1">
      <alignment horizontal="right" wrapText="1" indent="1"/>
    </xf>
    <xf numFmtId="3" fontId="25" fillId="0" borderId="10" xfId="0" applyNumberFormat="1" applyFont="1" applyBorder="1" applyAlignment="1">
      <alignment horizontal="right" vertical="center" wrapText="1" indent="1"/>
    </xf>
    <xf numFmtId="3" fontId="25" fillId="0" borderId="0" xfId="0" applyNumberFormat="1" applyFont="1" applyBorder="1" applyAlignment="1">
      <alignment horizontal="right" vertical="center" wrapText="1" indent="1"/>
    </xf>
    <xf numFmtId="0" fontId="25" fillId="0" borderId="0" xfId="0" applyFont="1" applyBorder="1" applyAlignment="1">
      <alignment horizontal="right" vertical="center" wrapText="1" indent="1"/>
    </xf>
    <xf numFmtId="3" fontId="48" fillId="0" borderId="11" xfId="0" applyNumberFormat="1" applyFont="1" applyBorder="1" applyAlignment="1">
      <alignment horizontal="right" vertical="center" wrapText="1" indent="1"/>
    </xf>
    <xf numFmtId="0" fontId="25" fillId="0" borderId="10" xfId="0" applyFont="1" applyBorder="1" applyAlignment="1">
      <alignment horizontal="right" vertical="center" wrapText="1" indent="1"/>
    </xf>
    <xf numFmtId="0" fontId="48" fillId="0" borderId="11" xfId="0" applyFont="1" applyBorder="1" applyAlignment="1">
      <alignment horizontal="right" vertical="center" wrapText="1" indent="1"/>
    </xf>
    <xf numFmtId="0" fontId="48" fillId="0" borderId="8" xfId="0" applyFont="1" applyBorder="1" applyAlignment="1">
      <alignment horizontal="right" vertical="center" wrapText="1" indent="1"/>
    </xf>
    <xf numFmtId="0" fontId="48" fillId="0" borderId="3" xfId="0" applyFont="1" applyBorder="1" applyAlignment="1">
      <alignment horizontal="right" vertical="center" wrapText="1" indent="1"/>
    </xf>
    <xf numFmtId="0" fontId="25" fillId="0" borderId="3" xfId="0" applyFont="1" applyBorder="1" applyAlignment="1">
      <alignment horizontal="right" vertical="center" wrapText="1" indent="1"/>
    </xf>
    <xf numFmtId="0" fontId="48" fillId="0" borderId="9" xfId="0" applyFont="1" applyBorder="1" applyAlignment="1">
      <alignment horizontal="right" vertical="center" wrapText="1" indent="1"/>
    </xf>
    <xf numFmtId="0" fontId="25" fillId="0" borderId="0" xfId="0" applyFont="1" applyBorder="1" applyAlignment="1">
      <alignment vertical="center" wrapText="1"/>
    </xf>
    <xf numFmtId="0" fontId="42" fillId="0" borderId="8" xfId="0" applyFont="1" applyBorder="1" applyAlignment="1">
      <alignment horizontal="right" vertical="center" wrapText="1" indent="1"/>
    </xf>
    <xf numFmtId="0" fontId="42" fillId="0" borderId="3" xfId="0" applyFont="1" applyBorder="1" applyAlignment="1">
      <alignment horizontal="right" vertical="center" wrapText="1" indent="1"/>
    </xf>
    <xf numFmtId="0" fontId="42" fillId="0" borderId="9" xfId="0" applyFont="1" applyBorder="1" applyAlignment="1">
      <alignment horizontal="right" vertical="center" wrapText="1" indent="1"/>
    </xf>
    <xf numFmtId="0" fontId="25" fillId="0" borderId="3" xfId="0" applyFont="1" applyBorder="1" applyAlignment="1">
      <alignment horizontal="center" vertical="center" wrapText="1"/>
    </xf>
    <xf numFmtId="0" fontId="48" fillId="0" borderId="8" xfId="0" applyFont="1" applyBorder="1" applyAlignment="1">
      <alignment horizontal="right" vertical="center" wrapText="1"/>
    </xf>
    <xf numFmtId="0" fontId="48" fillId="0" borderId="3" xfId="0" applyFont="1" applyBorder="1" applyAlignment="1">
      <alignment horizontal="right" vertical="center" wrapText="1"/>
    </xf>
    <xf numFmtId="0" fontId="48" fillId="0" borderId="9" xfId="0" applyFont="1" applyBorder="1" applyAlignment="1">
      <alignment horizontal="right" vertical="center" wrapText="1"/>
    </xf>
    <xf numFmtId="0" fontId="48" fillId="0" borderId="0" xfId="0" applyFont="1" applyBorder="1" applyAlignment="1">
      <alignment vertical="center" wrapText="1"/>
    </xf>
    <xf numFmtId="0" fontId="94" fillId="0" borderId="0" xfId="0" applyFont="1" applyBorder="1" applyAlignment="1">
      <alignment vertical="center" wrapText="1"/>
    </xf>
    <xf numFmtId="0" fontId="94" fillId="0" borderId="0" xfId="0" applyFont="1"/>
    <xf numFmtId="0" fontId="48" fillId="0" borderId="0" xfId="0" applyFont="1" applyBorder="1" applyAlignment="1">
      <alignment horizontal="right" vertical="center" wrapText="1"/>
    </xf>
    <xf numFmtId="0" fontId="48" fillId="0" borderId="10" xfId="0" applyFont="1" applyBorder="1" applyAlignment="1">
      <alignment vertical="center" wrapText="1"/>
    </xf>
    <xf numFmtId="0" fontId="97" fillId="0" borderId="0" xfId="0" applyFont="1"/>
    <xf numFmtId="0" fontId="25" fillId="0" borderId="14"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2" xfId="0" applyFont="1" applyBorder="1" applyAlignment="1">
      <alignment horizontal="left" vertical="center" wrapText="1"/>
    </xf>
    <xf numFmtId="0" fontId="25" fillId="0" borderId="12" xfId="0" applyFont="1" applyBorder="1" applyAlignment="1">
      <alignment horizontal="right"/>
    </xf>
    <xf numFmtId="0" fontId="25" fillId="0" borderId="0" xfId="0" applyFont="1" applyBorder="1" applyAlignment="1">
      <alignment horizontal="center" vertical="center" wrapText="1"/>
    </xf>
    <xf numFmtId="0" fontId="25" fillId="0" borderId="0" xfId="0" applyFont="1" applyBorder="1" applyAlignment="1">
      <alignment horizontal="right"/>
    </xf>
    <xf numFmtId="0" fontId="63" fillId="0" borderId="0" xfId="0" applyFont="1" applyBorder="1" applyAlignment="1">
      <alignment horizontal="center" vertical="center" wrapText="1"/>
    </xf>
    <xf numFmtId="0" fontId="48" fillId="0" borderId="0" xfId="0" applyFont="1" applyAlignment="1">
      <alignment vertical="center" wrapText="1"/>
    </xf>
    <xf numFmtId="0" fontId="96" fillId="0" borderId="3" xfId="0" applyFont="1" applyBorder="1" applyAlignment="1">
      <alignment horizontal="left" vertical="center" wrapText="1"/>
    </xf>
    <xf numFmtId="0" fontId="95" fillId="0" borderId="14" xfId="0" applyFont="1" applyBorder="1" applyAlignment="1">
      <alignment horizontal="center" vertical="center" wrapText="1"/>
    </xf>
    <xf numFmtId="0" fontId="96" fillId="0" borderId="5" xfId="0" applyFont="1" applyBorder="1" applyAlignment="1">
      <alignment horizontal="center" vertical="center" wrapText="1"/>
    </xf>
    <xf numFmtId="0" fontId="95" fillId="0" borderId="15" xfId="0" applyFont="1" applyBorder="1" applyAlignment="1">
      <alignment horizontal="center" vertical="center" wrapText="1"/>
    </xf>
    <xf numFmtId="3" fontId="56" fillId="0" borderId="10" xfId="0" applyNumberFormat="1" applyFont="1" applyBorder="1" applyAlignment="1">
      <alignment horizontal="right" vertical="center" wrapText="1" indent="2"/>
    </xf>
    <xf numFmtId="3" fontId="56" fillId="0" borderId="0" xfId="0" applyNumberFormat="1" applyFont="1" applyBorder="1" applyAlignment="1">
      <alignment horizontal="right" vertical="center" wrapText="1" indent="2"/>
    </xf>
    <xf numFmtId="3" fontId="56" fillId="0" borderId="11" xfId="0" applyNumberFormat="1" applyFont="1" applyBorder="1" applyAlignment="1">
      <alignment horizontal="right" vertical="center" wrapText="1" indent="2"/>
    </xf>
    <xf numFmtId="3" fontId="57" fillId="0" borderId="0" xfId="0" applyNumberFormat="1" applyFont="1" applyBorder="1" applyAlignment="1">
      <alignment horizontal="right" vertical="top" wrapText="1" indent="1"/>
    </xf>
    <xf numFmtId="3" fontId="57" fillId="0" borderId="11" xfId="0" applyNumberFormat="1" applyFont="1" applyBorder="1" applyAlignment="1">
      <alignment horizontal="right" vertical="top" wrapText="1" indent="1"/>
    </xf>
    <xf numFmtId="3" fontId="57" fillId="0" borderId="10" xfId="0" applyNumberFormat="1" applyFont="1" applyBorder="1" applyAlignment="1">
      <alignment horizontal="right" vertical="top" indent="1"/>
    </xf>
    <xf numFmtId="3" fontId="57" fillId="0" borderId="0" xfId="0" applyNumberFormat="1" applyFont="1" applyBorder="1" applyAlignment="1">
      <alignment horizontal="right" vertical="top" indent="1"/>
    </xf>
    <xf numFmtId="3" fontId="57" fillId="0" borderId="11" xfId="0" applyNumberFormat="1" applyFont="1" applyBorder="1" applyAlignment="1">
      <alignment horizontal="right" vertical="top" indent="1"/>
    </xf>
    <xf numFmtId="0" fontId="63" fillId="0" borderId="0" xfId="0" applyFont="1" applyBorder="1" applyAlignment="1">
      <alignment horizontal="left" vertical="center" wrapText="1"/>
    </xf>
    <xf numFmtId="0" fontId="69" fillId="0" borderId="0" xfId="0" applyFont="1" applyBorder="1" applyAlignment="1">
      <alignment vertical="top" wrapText="1"/>
    </xf>
    <xf numFmtId="0" fontId="69" fillId="0" borderId="0" xfId="0" applyFont="1" applyBorder="1" applyAlignment="1">
      <alignment horizontal="left" vertical="top" wrapText="1"/>
    </xf>
    <xf numFmtId="0" fontId="63" fillId="0" borderId="0" xfId="0" applyFont="1" applyBorder="1" applyAlignment="1">
      <alignment horizontal="left" vertical="center" wrapText="1" indent="2"/>
    </xf>
    <xf numFmtId="0" fontId="63" fillId="0" borderId="0" xfId="0" applyFont="1" applyAlignment="1">
      <alignment vertical="top"/>
    </xf>
    <xf numFmtId="0" fontId="69" fillId="0" borderId="9" xfId="0" applyFont="1" applyBorder="1" applyAlignment="1">
      <alignment horizontal="center" vertical="top"/>
    </xf>
    <xf numFmtId="0" fontId="63" fillId="0" borderId="11" xfId="0" applyFont="1" applyBorder="1" applyAlignment="1">
      <alignment horizontal="left" vertical="top"/>
    </xf>
    <xf numFmtId="0" fontId="69" fillId="0" borderId="11" xfId="0" applyFont="1" applyBorder="1" applyAlignment="1">
      <alignment horizontal="center" vertical="top"/>
    </xf>
    <xf numFmtId="0" fontId="63" fillId="0" borderId="7" xfId="0" applyFont="1" applyBorder="1" applyAlignment="1">
      <alignment horizontal="left" vertical="top"/>
    </xf>
    <xf numFmtId="0" fontId="63" fillId="0" borderId="11" xfId="0" applyFont="1" applyBorder="1" applyAlignment="1">
      <alignment vertical="top"/>
    </xf>
    <xf numFmtId="0" fontId="63" fillId="0" borderId="0" xfId="0" applyFont="1" applyBorder="1" applyAlignment="1">
      <alignment vertical="top"/>
    </xf>
    <xf numFmtId="0" fontId="10" fillId="0" borderId="0" xfId="0" applyFont="1" applyBorder="1" applyAlignment="1"/>
    <xf numFmtId="0" fontId="69" fillId="0" borderId="11" xfId="0" applyFont="1" applyBorder="1" applyAlignment="1">
      <alignment vertical="top" wrapText="1"/>
    </xf>
    <xf numFmtId="0" fontId="55" fillId="0" borderId="0" xfId="0" applyFont="1" applyBorder="1" applyAlignment="1">
      <alignment horizontal="left" vertical="top" wrapText="1"/>
    </xf>
    <xf numFmtId="0" fontId="70" fillId="0" borderId="0" xfId="2" applyFont="1" applyAlignment="1">
      <alignment horizontal="center" vertical="top"/>
    </xf>
    <xf numFmtId="0" fontId="98" fillId="0" borderId="0" xfId="2" applyFont="1"/>
    <xf numFmtId="0" fontId="99" fillId="0" borderId="0" xfId="2" applyFont="1"/>
    <xf numFmtId="0" fontId="70" fillId="0" borderId="0" xfId="2" applyFont="1" applyAlignment="1">
      <alignment horizontal="center"/>
    </xf>
    <xf numFmtId="0" fontId="90" fillId="0" borderId="0" xfId="2" applyFont="1"/>
    <xf numFmtId="0" fontId="31" fillId="0" borderId="0" xfId="2" applyFont="1" applyAlignment="1">
      <alignment vertical="top"/>
    </xf>
    <xf numFmtId="0" fontId="49" fillId="0" borderId="3" xfId="2" applyFont="1" applyBorder="1" applyAlignment="1">
      <alignment vertical="top"/>
    </xf>
    <xf numFmtId="0" fontId="49" fillId="0" borderId="0" xfId="2" applyFont="1" applyAlignment="1">
      <alignment horizontal="center" vertical="top"/>
    </xf>
    <xf numFmtId="0" fontId="49" fillId="0" borderId="12" xfId="2" applyFont="1" applyBorder="1" applyAlignment="1">
      <alignment vertical="top"/>
    </xf>
    <xf numFmtId="0" fontId="49" fillId="0" borderId="0" xfId="2" applyFont="1" applyBorder="1" applyAlignment="1">
      <alignment horizontal="center" vertical="top" wrapText="1"/>
    </xf>
    <xf numFmtId="0" fontId="49" fillId="0" borderId="9" xfId="2" applyFont="1" applyBorder="1" applyAlignment="1">
      <alignment vertical="top"/>
    </xf>
    <xf numFmtId="3" fontId="83" fillId="0" borderId="0" xfId="2" applyNumberFormat="1" applyFont="1" applyBorder="1" applyAlignment="1">
      <alignment horizontal="right" textRotation="90" wrapText="1" readingOrder="1"/>
    </xf>
    <xf numFmtId="3" fontId="70" fillId="0" borderId="11" xfId="2" applyNumberFormat="1" applyFont="1" applyBorder="1" applyAlignment="1">
      <alignment horizontal="right" vertical="center" wrapText="1"/>
    </xf>
    <xf numFmtId="0" fontId="67" fillId="0" borderId="3" xfId="0" applyFont="1" applyBorder="1" applyAlignment="1">
      <alignment horizontal="left" vertical="top" wrapText="1"/>
    </xf>
    <xf numFmtId="0" fontId="67" fillId="0" borderId="0" xfId="0" applyFont="1" applyBorder="1" applyAlignment="1">
      <alignment horizontal="left" vertical="top" wrapText="1"/>
    </xf>
    <xf numFmtId="0" fontId="40" fillId="0" borderId="0" xfId="0" applyFont="1" applyBorder="1" applyAlignment="1">
      <alignment horizontal="left" vertical="top" wrapText="1"/>
    </xf>
    <xf numFmtId="0" fontId="40" fillId="0" borderId="12" xfId="0" applyFont="1" applyBorder="1" applyAlignment="1">
      <alignment horizontal="left" vertical="top" wrapText="1"/>
    </xf>
    <xf numFmtId="0" fontId="69" fillId="0" borderId="11" xfId="0" applyFont="1" applyBorder="1" applyAlignment="1">
      <alignment horizontal="center" vertical="top" wrapText="1"/>
    </xf>
    <xf numFmtId="0" fontId="55" fillId="0" borderId="7" xfId="0" applyFont="1" applyBorder="1" applyAlignment="1">
      <alignment vertical="top"/>
    </xf>
    <xf numFmtId="0" fontId="2" fillId="0" borderId="0" xfId="0" applyFont="1" applyAlignment="1">
      <alignment horizontal="left"/>
    </xf>
    <xf numFmtId="0" fontId="34" fillId="0" borderId="9" xfId="0" applyFont="1" applyBorder="1" applyAlignment="1">
      <alignment horizontal="center" vertical="top"/>
    </xf>
    <xf numFmtId="0" fontId="2" fillId="0" borderId="3" xfId="0" applyFont="1" applyBorder="1" applyAlignment="1">
      <alignment vertical="top" wrapText="1"/>
    </xf>
    <xf numFmtId="0" fontId="34" fillId="0" borderId="11" xfId="0" applyFont="1" applyBorder="1" applyAlignment="1">
      <alignment horizontal="center" vertical="top"/>
    </xf>
    <xf numFmtId="0" fontId="2" fillId="0" borderId="0" xfId="0" applyFont="1" applyBorder="1" applyAlignment="1">
      <alignment vertical="top" wrapText="1"/>
    </xf>
    <xf numFmtId="0" fontId="34" fillId="0" borderId="11" xfId="0" applyFont="1" applyBorder="1" applyAlignment="1">
      <alignment vertical="top" wrapText="1"/>
    </xf>
    <xf numFmtId="0" fontId="30" fillId="0" borderId="0" xfId="0" applyFont="1" applyBorder="1" applyAlignment="1">
      <alignment vertical="top" wrapText="1"/>
    </xf>
    <xf numFmtId="0" fontId="72" fillId="0" borderId="11" xfId="0" applyFont="1" applyBorder="1" applyAlignment="1">
      <alignment vertical="top" wrapText="1"/>
    </xf>
    <xf numFmtId="0" fontId="43" fillId="0" borderId="0" xfId="0" applyFont="1" applyBorder="1" applyAlignment="1">
      <alignment vertical="top" wrapText="1"/>
    </xf>
    <xf numFmtId="0" fontId="34" fillId="0" borderId="7" xfId="0" applyFont="1" applyBorder="1" applyAlignment="1">
      <alignment vertical="top" wrapText="1"/>
    </xf>
    <xf numFmtId="49" fontId="76" fillId="0" borderId="0" xfId="0" applyNumberFormat="1" applyFont="1" applyAlignment="1">
      <alignment horizontal="justify" vertical="top"/>
    </xf>
    <xf numFmtId="49" fontId="75" fillId="0" borderId="0" xfId="0" applyNumberFormat="1" applyFont="1" applyFill="1" applyAlignment="1">
      <alignment horizontal="justify" vertical="top" wrapText="1"/>
    </xf>
    <xf numFmtId="49" fontId="76" fillId="0" borderId="0" xfId="0" applyNumberFormat="1" applyFont="1" applyFill="1" applyAlignment="1">
      <alignment horizontal="justify" vertical="top"/>
    </xf>
    <xf numFmtId="0" fontId="101" fillId="0" borderId="0" xfId="2" applyFont="1" applyFill="1" applyBorder="1" applyAlignment="1">
      <alignment vertical="top" wrapText="1"/>
    </xf>
    <xf numFmtId="0" fontId="101" fillId="0" borderId="12" xfId="2" applyFont="1" applyFill="1" applyBorder="1" applyAlignment="1">
      <alignment vertical="top" wrapText="1"/>
    </xf>
    <xf numFmtId="0" fontId="101" fillId="0" borderId="10" xfId="2" applyFont="1" applyBorder="1" applyAlignment="1">
      <alignment vertical="top" wrapText="1"/>
    </xf>
    <xf numFmtId="0" fontId="30" fillId="0" borderId="0" xfId="0" applyFont="1" applyAlignment="1">
      <alignment horizontal="left" vertical="center" wrapText="1"/>
    </xf>
    <xf numFmtId="0" fontId="30"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left" vertical="center" wrapText="1" indent="2"/>
    </xf>
    <xf numFmtId="0" fontId="2" fillId="0" borderId="0" xfId="0" applyFont="1" applyAlignment="1">
      <alignment horizontal="left" wrapText="1"/>
    </xf>
    <xf numFmtId="0" fontId="2" fillId="0" borderId="0" xfId="0" applyFont="1" applyAlignment="1">
      <alignment wrapText="1"/>
    </xf>
    <xf numFmtId="0" fontId="30" fillId="0" borderId="0" xfId="0" applyFont="1" applyAlignment="1">
      <alignment horizontal="left" vertical="center"/>
    </xf>
    <xf numFmtId="0" fontId="30" fillId="0" borderId="0" xfId="0" applyFont="1" applyAlignment="1">
      <alignment horizontal="left" vertical="center" indent="3"/>
    </xf>
    <xf numFmtId="0" fontId="30" fillId="0" borderId="0" xfId="0" applyFont="1" applyAlignment="1">
      <alignment horizontal="right"/>
    </xf>
    <xf numFmtId="0" fontId="2" fillId="0" borderId="0" xfId="0" applyFont="1" applyAlignment="1">
      <alignment horizontal="right"/>
    </xf>
    <xf numFmtId="0" fontId="2" fillId="0" borderId="0" xfId="0" applyFont="1" applyAlignment="1">
      <alignment horizontal="left" vertical="center" indent="2"/>
    </xf>
    <xf numFmtId="0" fontId="2" fillId="0" borderId="0" xfId="0" applyFont="1" applyAlignment="1">
      <alignment horizontal="left" vertical="center" indent="3"/>
    </xf>
    <xf numFmtId="0" fontId="2" fillId="0" borderId="0" xfId="0" applyFont="1" applyAlignment="1">
      <alignment horizontal="left" vertical="top"/>
    </xf>
    <xf numFmtId="0" fontId="2" fillId="0" borderId="0" xfId="0" applyFont="1" applyAlignment="1">
      <alignment horizontal="left" vertical="top" wrapText="1"/>
    </xf>
    <xf numFmtId="0" fontId="30" fillId="0" borderId="0" xfId="0" applyFont="1" applyAlignment="1">
      <alignment horizontal="left" vertical="top" wrapText="1"/>
    </xf>
    <xf numFmtId="0" fontId="2" fillId="0" borderId="0" xfId="0" applyFont="1" applyAlignment="1">
      <alignment vertical="top" wrapText="1"/>
    </xf>
    <xf numFmtId="0" fontId="44" fillId="0" borderId="0" xfId="0" applyFont="1" applyAlignment="1">
      <alignment horizontal="center" vertical="center" wrapText="1"/>
    </xf>
    <xf numFmtId="0" fontId="63" fillId="0" borderId="16" xfId="0" applyFont="1" applyBorder="1" applyAlignment="1">
      <alignment horizontal="left" vertical="center" wrapText="1" indent="1"/>
    </xf>
    <xf numFmtId="0" fontId="63" fillId="0" borderId="16" xfId="0" applyFont="1" applyBorder="1" applyAlignment="1">
      <alignment horizontal="left" vertical="center" wrapText="1"/>
    </xf>
    <xf numFmtId="0" fontId="69" fillId="0" borderId="16" xfId="0" applyFont="1" applyBorder="1" applyAlignment="1">
      <alignment vertical="top" wrapText="1"/>
    </xf>
    <xf numFmtId="0" fontId="63" fillId="0" borderId="13" xfId="0" applyFont="1" applyBorder="1" applyAlignment="1">
      <alignment horizontal="left" vertical="center" wrapText="1" indent="1"/>
    </xf>
    <xf numFmtId="0" fontId="25" fillId="0" borderId="8" xfId="0" applyFont="1" applyBorder="1" applyAlignment="1">
      <alignment horizontal="right" vertical="center" wrapText="1" indent="1"/>
    </xf>
    <xf numFmtId="0" fontId="25" fillId="0" borderId="9" xfId="0" applyFont="1" applyBorder="1" applyAlignment="1">
      <alignment horizontal="right" vertical="center" wrapText="1" indent="1"/>
    </xf>
    <xf numFmtId="49" fontId="75" fillId="0" borderId="0" xfId="0" applyNumberFormat="1" applyFont="1" applyAlignment="1">
      <alignment horizontal="justify" vertical="top" wrapText="1" readingOrder="1"/>
    </xf>
    <xf numFmtId="0" fontId="82" fillId="0" borderId="0" xfId="17" applyFont="1" applyAlignment="1">
      <alignment horizontal="center"/>
    </xf>
    <xf numFmtId="0" fontId="33" fillId="0" borderId="0" xfId="17" applyFont="1" applyFill="1"/>
    <xf numFmtId="0" fontId="47" fillId="0" borderId="0" xfId="17" applyFont="1" applyFill="1"/>
    <xf numFmtId="0" fontId="34" fillId="0" borderId="0" xfId="17" applyFont="1" applyFill="1"/>
    <xf numFmtId="167" fontId="33" fillId="0" borderId="0" xfId="17" applyNumberFormat="1" applyFont="1" applyFill="1"/>
    <xf numFmtId="0" fontId="1" fillId="0" borderId="0" xfId="17" applyFont="1" applyFill="1"/>
    <xf numFmtId="0" fontId="81" fillId="0" borderId="0" xfId="17" applyFont="1" applyFill="1" applyAlignment="1">
      <alignment wrapText="1"/>
    </xf>
    <xf numFmtId="0" fontId="82" fillId="0" borderId="0" xfId="17" applyFont="1" applyAlignment="1">
      <alignment horizontal="center"/>
    </xf>
    <xf numFmtId="0" fontId="89" fillId="0" borderId="0" xfId="17" applyFont="1" applyAlignment="1">
      <alignment horizontal="left"/>
    </xf>
    <xf numFmtId="0" fontId="30" fillId="0" borderId="2" xfId="0" applyFont="1" applyBorder="1" applyAlignment="1">
      <alignment horizontal="center" vertical="center" wrapText="1"/>
    </xf>
    <xf numFmtId="0" fontId="46" fillId="0" borderId="0" xfId="0" applyFont="1" applyAlignment="1"/>
    <xf numFmtId="0" fontId="102" fillId="2" borderId="0" xfId="0" applyFont="1" applyFill="1" applyBorder="1" applyAlignment="1">
      <alignment horizontal="center" wrapText="1"/>
    </xf>
    <xf numFmtId="167" fontId="34" fillId="0" borderId="0" xfId="0" applyNumberFormat="1" applyFont="1" applyFill="1"/>
    <xf numFmtId="0" fontId="34" fillId="0" borderId="0" xfId="0" applyFont="1" applyFill="1"/>
    <xf numFmtId="167" fontId="33" fillId="0" borderId="0" xfId="0" applyNumberFormat="1" applyFont="1" applyFill="1"/>
    <xf numFmtId="0" fontId="33" fillId="0" borderId="0" xfId="0" applyFont="1" applyFill="1"/>
    <xf numFmtId="167" fontId="103" fillId="0" borderId="0" xfId="0" applyNumberFormat="1" applyFont="1" applyFill="1"/>
    <xf numFmtId="0" fontId="103" fillId="0" borderId="0" xfId="0" applyFont="1" applyFill="1"/>
    <xf numFmtId="0" fontId="103" fillId="0" borderId="0" xfId="0" applyFont="1"/>
    <xf numFmtId="49" fontId="104" fillId="2" borderId="7" xfId="20" applyNumberFormat="1" applyFont="1" applyFill="1" applyBorder="1" applyAlignment="1">
      <alignment vertical="top" wrapText="1"/>
    </xf>
    <xf numFmtId="167" fontId="95" fillId="0" borderId="0" xfId="0" applyNumberFormat="1" applyFont="1" applyFill="1"/>
    <xf numFmtId="167" fontId="96" fillId="0" borderId="0" xfId="0" applyNumberFormat="1" applyFont="1" applyFill="1"/>
    <xf numFmtId="0" fontId="95" fillId="0" borderId="0" xfId="0" applyFont="1" applyFill="1"/>
    <xf numFmtId="0" fontId="95" fillId="0" borderId="0" xfId="0" applyFont="1"/>
    <xf numFmtId="3" fontId="33" fillId="0" borderId="0" xfId="0" applyNumberFormat="1" applyFont="1" applyFill="1" applyBorder="1"/>
    <xf numFmtId="0" fontId="33" fillId="0" borderId="0" xfId="0" applyFont="1" applyFill="1" applyBorder="1" applyAlignment="1">
      <alignment wrapText="1"/>
    </xf>
    <xf numFmtId="0" fontId="2" fillId="0" borderId="0" xfId="0" applyFont="1" applyAlignment="1">
      <alignment horizontal="right" vertical="center"/>
    </xf>
    <xf numFmtId="3" fontId="82" fillId="0" borderId="0" xfId="2" applyNumberFormat="1" applyFont="1" applyFill="1" applyBorder="1" applyAlignment="1">
      <alignment horizontal="right" vertical="center" wrapText="1" indent="1"/>
    </xf>
    <xf numFmtId="3" fontId="82" fillId="0" borderId="11" xfId="2" applyNumberFormat="1" applyFont="1" applyFill="1" applyBorder="1" applyAlignment="1">
      <alignment horizontal="right" vertical="top" wrapText="1" indent="1"/>
    </xf>
    <xf numFmtId="3" fontId="100" fillId="0" borderId="0" xfId="2" applyNumberFormat="1" applyFont="1" applyFill="1" applyBorder="1" applyAlignment="1">
      <alignment horizontal="right" vertical="top" wrapText="1" indent="1"/>
    </xf>
    <xf numFmtId="3" fontId="100" fillId="0" borderId="10" xfId="2" applyNumberFormat="1" applyFont="1" applyFill="1" applyBorder="1" applyAlignment="1">
      <alignment horizontal="right" vertical="top" wrapText="1" indent="1"/>
    </xf>
    <xf numFmtId="3" fontId="82" fillId="0" borderId="10" xfId="2" applyNumberFormat="1" applyFont="1" applyFill="1" applyBorder="1" applyAlignment="1">
      <alignment horizontal="right" vertical="center" wrapText="1" indent="1"/>
    </xf>
    <xf numFmtId="3" fontId="82" fillId="0" borderId="6" xfId="2" applyNumberFormat="1" applyFont="1" applyFill="1" applyBorder="1" applyAlignment="1">
      <alignment horizontal="right" vertical="center" wrapText="1" indent="1"/>
    </xf>
    <xf numFmtId="3" fontId="82" fillId="0" borderId="12" xfId="2" applyNumberFormat="1" applyFont="1" applyFill="1" applyBorder="1" applyAlignment="1">
      <alignment horizontal="right" vertical="center" wrapText="1" indent="1"/>
    </xf>
    <xf numFmtId="168" fontId="82" fillId="0" borderId="0" xfId="2" applyNumberFormat="1" applyFont="1" applyFill="1" applyBorder="1" applyAlignment="1">
      <alignment horizontal="right" vertical="center" wrapText="1" indent="1"/>
    </xf>
    <xf numFmtId="168" fontId="82" fillId="0" borderId="11" xfId="2" applyNumberFormat="1" applyFont="1" applyFill="1" applyBorder="1" applyAlignment="1">
      <alignment horizontal="right" vertical="top" wrapText="1" indent="1"/>
    </xf>
    <xf numFmtId="168" fontId="100" fillId="0" borderId="0" xfId="2" applyNumberFormat="1" applyFont="1" applyFill="1" applyBorder="1" applyAlignment="1">
      <alignment horizontal="right" vertical="top" wrapText="1" indent="1"/>
    </xf>
    <xf numFmtId="168" fontId="100" fillId="0" borderId="10" xfId="2" applyNumberFormat="1" applyFont="1" applyFill="1" applyBorder="1" applyAlignment="1">
      <alignment horizontal="right" vertical="top" wrapText="1" indent="1"/>
    </xf>
    <xf numFmtId="168" fontId="82" fillId="0" borderId="10" xfId="2" applyNumberFormat="1" applyFont="1" applyFill="1" applyBorder="1" applyAlignment="1">
      <alignment horizontal="right" vertical="center" wrapText="1" indent="1"/>
    </xf>
    <xf numFmtId="168" fontId="82" fillId="0" borderId="11" xfId="2" applyNumberFormat="1" applyFont="1" applyFill="1" applyBorder="1" applyAlignment="1">
      <alignment horizontal="right" vertical="center" wrapText="1" indent="1"/>
    </xf>
    <xf numFmtId="168" fontId="82" fillId="0" borderId="12" xfId="2" applyNumberFormat="1" applyFont="1" applyFill="1" applyBorder="1" applyAlignment="1">
      <alignment horizontal="right" vertical="center" wrapText="1" indent="1"/>
    </xf>
    <xf numFmtId="168" fontId="82" fillId="0" borderId="7" xfId="2" applyNumberFormat="1" applyFont="1" applyFill="1" applyBorder="1" applyAlignment="1">
      <alignment horizontal="right" vertical="center" wrapText="1" indent="1"/>
    </xf>
    <xf numFmtId="0" fontId="82" fillId="0" borderId="0" xfId="17" applyFont="1" applyAlignment="1">
      <alignment horizontal="center"/>
    </xf>
    <xf numFmtId="0" fontId="101" fillId="0" borderId="0" xfId="2" applyFont="1" applyAlignment="1">
      <alignment horizontal="center"/>
    </xf>
    <xf numFmtId="3" fontId="108" fillId="0" borderId="0" xfId="0" applyNumberFormat="1" applyFont="1"/>
    <xf numFmtId="167" fontId="11" fillId="0" borderId="2" xfId="0" applyNumberFormat="1" applyFont="1" applyBorder="1"/>
    <xf numFmtId="167" fontId="109" fillId="0" borderId="2" xfId="0" applyNumberFormat="1" applyFont="1" applyBorder="1"/>
    <xf numFmtId="0" fontId="101" fillId="0" borderId="0" xfId="2" applyFont="1" applyAlignment="1">
      <alignment horizontal="center"/>
    </xf>
    <xf numFmtId="0" fontId="110" fillId="0" borderId="9" xfId="2" applyFont="1" applyBorder="1"/>
    <xf numFmtId="0" fontId="110" fillId="0" borderId="7" xfId="2" applyFont="1" applyBorder="1"/>
    <xf numFmtId="0" fontId="110" fillId="0" borderId="0" xfId="2" applyFont="1" applyFill="1" applyBorder="1" applyAlignment="1">
      <alignment horizontal="left" vertical="top" wrapText="1"/>
    </xf>
    <xf numFmtId="0" fontId="110" fillId="0" borderId="0" xfId="2" applyFont="1"/>
    <xf numFmtId="0" fontId="110" fillId="0" borderId="8" xfId="2" applyFont="1" applyBorder="1"/>
    <xf numFmtId="0" fontId="110" fillId="0" borderId="6" xfId="2" applyFont="1" applyBorder="1"/>
    <xf numFmtId="0" fontId="110" fillId="0" borderId="0" xfId="2" applyFont="1" applyBorder="1"/>
    <xf numFmtId="0" fontId="70" fillId="0" borderId="11" xfId="2" applyFont="1" applyFill="1" applyBorder="1" applyAlignment="1">
      <alignment horizontal="center" vertical="top" wrapText="1"/>
    </xf>
    <xf numFmtId="0" fontId="70" fillId="0" borderId="7" xfId="2" applyFont="1" applyFill="1" applyBorder="1" applyAlignment="1">
      <alignment horizontal="center" vertical="top" wrapText="1"/>
    </xf>
    <xf numFmtId="3" fontId="111" fillId="0" borderId="0" xfId="0" applyNumberFormat="1" applyFont="1"/>
    <xf numFmtId="0" fontId="69" fillId="0" borderId="10" xfId="0" applyFont="1" applyBorder="1" applyAlignment="1">
      <alignment horizontal="left" vertical="top" wrapText="1"/>
    </xf>
    <xf numFmtId="0" fontId="63" fillId="0" borderId="7" xfId="0" applyFont="1" applyBorder="1" applyAlignment="1">
      <alignment vertical="top"/>
    </xf>
    <xf numFmtId="3" fontId="56" fillId="0" borderId="6" xfId="0" applyNumberFormat="1" applyFont="1" applyBorder="1" applyAlignment="1">
      <alignment horizontal="right" vertical="center" indent="1"/>
    </xf>
    <xf numFmtId="3" fontId="56" fillId="0" borderId="12" xfId="0" applyNumberFormat="1" applyFont="1" applyBorder="1" applyAlignment="1">
      <alignment horizontal="right" vertical="center" indent="1"/>
    </xf>
    <xf numFmtId="3" fontId="56" fillId="0" borderId="7" xfId="0" applyNumberFormat="1" applyFont="1" applyBorder="1" applyAlignment="1">
      <alignment horizontal="right" vertical="center" indent="1"/>
    </xf>
    <xf numFmtId="3" fontId="25" fillId="0" borderId="0" xfId="0" applyNumberFormat="1" applyFont="1" applyBorder="1" applyAlignment="1">
      <alignment vertical="center" wrapText="1"/>
    </xf>
    <xf numFmtId="0" fontId="33" fillId="0" borderId="0" xfId="0" applyFont="1" applyBorder="1" applyAlignment="1">
      <alignment horizontal="center"/>
    </xf>
    <xf numFmtId="3" fontId="67" fillId="2" borderId="8" xfId="0" applyNumberFormat="1" applyFont="1" applyFill="1" applyBorder="1" applyAlignment="1">
      <alignment horizontal="right" vertical="center" wrapText="1" indent="1" readingOrder="1"/>
    </xf>
    <xf numFmtId="3" fontId="67" fillId="2" borderId="3" xfId="0" applyNumberFormat="1" applyFont="1" applyFill="1" applyBorder="1" applyAlignment="1">
      <alignment horizontal="right" vertical="center" wrapText="1" indent="1" readingOrder="1"/>
    </xf>
    <xf numFmtId="3" fontId="67" fillId="2" borderId="10" xfId="0" applyNumberFormat="1" applyFont="1" applyFill="1" applyBorder="1" applyAlignment="1">
      <alignment horizontal="right" vertical="center" wrapText="1" indent="1" readingOrder="1"/>
    </xf>
    <xf numFmtId="3" fontId="67" fillId="2" borderId="0" xfId="0" applyNumberFormat="1" applyFont="1" applyFill="1" applyBorder="1" applyAlignment="1">
      <alignment horizontal="right" vertical="center" wrapText="1" indent="1" readingOrder="1"/>
    </xf>
    <xf numFmtId="3" fontId="40" fillId="2" borderId="6" xfId="0" applyNumberFormat="1" applyFont="1" applyFill="1" applyBorder="1" applyAlignment="1">
      <alignment horizontal="right" vertical="center" wrapText="1" indent="1" readingOrder="1"/>
    </xf>
    <xf numFmtId="3" fontId="40" fillId="2" borderId="12" xfId="0" applyNumberFormat="1" applyFont="1" applyFill="1" applyBorder="1" applyAlignment="1">
      <alignment horizontal="right" vertical="center" wrapText="1" indent="1" readingOrder="1"/>
    </xf>
    <xf numFmtId="168" fontId="67" fillId="2" borderId="0" xfId="0" applyNumberFormat="1" applyFont="1" applyFill="1" applyBorder="1" applyAlignment="1">
      <alignment horizontal="right" vertical="center" wrapText="1" readingOrder="1"/>
    </xf>
    <xf numFmtId="168" fontId="45" fillId="0" borderId="3" xfId="0" applyNumberFormat="1" applyFont="1" applyBorder="1" applyAlignment="1">
      <alignment horizontal="right" vertical="center" readingOrder="1"/>
    </xf>
    <xf numFmtId="168" fontId="45" fillId="0" borderId="0" xfId="0" applyNumberFormat="1" applyFont="1" applyBorder="1" applyAlignment="1">
      <alignment horizontal="right" vertical="center" readingOrder="1"/>
    </xf>
    <xf numFmtId="168" fontId="40" fillId="2" borderId="12" xfId="0" applyNumberFormat="1" applyFont="1" applyFill="1" applyBorder="1" applyAlignment="1">
      <alignment horizontal="right" vertical="center" wrapText="1" readingOrder="1"/>
    </xf>
    <xf numFmtId="168" fontId="44" fillId="0" borderId="12" xfId="0" applyNumberFormat="1" applyFont="1" applyBorder="1" applyAlignment="1">
      <alignment horizontal="right" vertical="center" readingOrder="1"/>
    </xf>
    <xf numFmtId="0" fontId="31" fillId="2" borderId="0" xfId="0" applyFont="1" applyFill="1" applyBorder="1" applyAlignment="1">
      <alignment horizontal="left" vertical="center" wrapText="1" indent="1" readingOrder="1"/>
    </xf>
    <xf numFmtId="0" fontId="29" fillId="2" borderId="12" xfId="0" applyFont="1" applyFill="1" applyBorder="1" applyAlignment="1">
      <alignment horizontal="left" vertical="center" wrapText="1" indent="1" readingOrder="1"/>
    </xf>
    <xf numFmtId="0" fontId="2" fillId="0" borderId="10" xfId="0" applyFont="1" applyBorder="1" applyAlignment="1">
      <alignment horizontal="left" vertical="center" indent="1" readingOrder="1"/>
    </xf>
    <xf numFmtId="0" fontId="30" fillId="0" borderId="6" xfId="0" applyFont="1" applyBorder="1" applyAlignment="1">
      <alignment horizontal="left" vertical="center" indent="1" readingOrder="1"/>
    </xf>
    <xf numFmtId="0" fontId="1" fillId="0" borderId="0" xfId="0" applyFont="1" applyAlignment="1">
      <alignment vertical="center" wrapText="1"/>
    </xf>
    <xf numFmtId="0" fontId="1" fillId="0" borderId="0" xfId="0" applyFont="1" applyAlignment="1">
      <alignment vertical="center"/>
    </xf>
    <xf numFmtId="0" fontId="56" fillId="0" borderId="0" xfId="0" applyFont="1" applyBorder="1" applyAlignment="1">
      <alignment horizontal="center" vertical="top" wrapText="1"/>
    </xf>
    <xf numFmtId="0" fontId="63" fillId="0" borderId="11" xfId="0" applyFont="1" applyBorder="1" applyAlignment="1">
      <alignment horizontal="center" vertical="top"/>
    </xf>
    <xf numFmtId="0" fontId="63" fillId="0" borderId="16" xfId="0" applyFont="1" applyBorder="1" applyAlignment="1">
      <alignment horizontal="center"/>
    </xf>
    <xf numFmtId="0" fontId="56" fillId="0" borderId="11" xfId="0" applyFont="1" applyBorder="1" applyAlignment="1">
      <alignment horizontal="center" vertical="top" wrapText="1"/>
    </xf>
    <xf numFmtId="0" fontId="41" fillId="0" borderId="0" xfId="0" applyFont="1" applyBorder="1" applyAlignment="1">
      <alignment horizontal="center" vertical="top"/>
    </xf>
    <xf numFmtId="0" fontId="56" fillId="0" borderId="0" xfId="0" applyFont="1" applyBorder="1" applyAlignment="1">
      <alignment horizontal="left" vertical="top"/>
    </xf>
    <xf numFmtId="167" fontId="33" fillId="0" borderId="0" xfId="17" applyNumberFormat="1" applyFont="1"/>
    <xf numFmtId="0" fontId="110" fillId="0" borderId="3" xfId="2" applyFont="1" applyBorder="1"/>
    <xf numFmtId="3" fontId="83" fillId="0" borderId="8" xfId="2" applyNumberFormat="1" applyFont="1" applyBorder="1" applyAlignment="1">
      <alignment horizontal="right" textRotation="90" wrapText="1" readingOrder="1"/>
    </xf>
    <xf numFmtId="0" fontId="101" fillId="0" borderId="10" xfId="2" applyFont="1" applyFill="1" applyBorder="1" applyAlignment="1">
      <alignment vertical="top" wrapText="1"/>
    </xf>
    <xf numFmtId="168" fontId="100" fillId="0" borderId="6" xfId="2" applyNumberFormat="1" applyFont="1" applyFill="1" applyBorder="1" applyAlignment="1">
      <alignment horizontal="right" vertical="top" wrapText="1" indent="1"/>
    </xf>
    <xf numFmtId="0" fontId="48" fillId="0" borderId="0" xfId="0" applyFont="1" applyAlignment="1">
      <alignment horizontal="center" vertical="center" wrapText="1"/>
    </xf>
    <xf numFmtId="0" fontId="30" fillId="0" borderId="0" xfId="0" applyFont="1" applyAlignment="1">
      <alignment horizontal="center" vertical="center" wrapText="1"/>
    </xf>
    <xf numFmtId="49" fontId="68" fillId="0" borderId="0" xfId="0" applyNumberFormat="1" applyFont="1" applyAlignment="1">
      <alignment horizontal="center" vertical="center" wrapText="1"/>
    </xf>
    <xf numFmtId="0" fontId="29" fillId="2" borderId="2" xfId="0" applyFont="1" applyFill="1" applyBorder="1" applyAlignment="1">
      <alignment horizontal="center" vertical="center" wrapText="1" readingOrder="1"/>
    </xf>
    <xf numFmtId="0" fontId="30" fillId="0" borderId="2" xfId="0" applyFont="1" applyBorder="1" applyAlignment="1">
      <alignment horizontal="center" vertical="center" wrapText="1" readingOrder="1"/>
    </xf>
    <xf numFmtId="0" fontId="29" fillId="2" borderId="8" xfId="0" applyFont="1" applyFill="1" applyBorder="1" applyAlignment="1">
      <alignment horizontal="center" vertical="center" wrapText="1" readingOrder="1"/>
    </xf>
    <xf numFmtId="0" fontId="48" fillId="0" borderId="0" xfId="0" applyFont="1" applyAlignment="1">
      <alignment horizontal="center"/>
    </xf>
    <xf numFmtId="0" fontId="30" fillId="0" borderId="0" xfId="0" applyFont="1" applyAlignment="1">
      <alignment horizontal="center" vertical="center"/>
    </xf>
    <xf numFmtId="3" fontId="67" fillId="2" borderId="9" xfId="0" applyNumberFormat="1" applyFont="1" applyFill="1" applyBorder="1" applyAlignment="1">
      <alignment horizontal="right" vertical="center" wrapText="1" indent="1" readingOrder="1"/>
    </xf>
    <xf numFmtId="3" fontId="67" fillId="2" borderId="11" xfId="0" applyNumberFormat="1" applyFont="1" applyFill="1" applyBorder="1" applyAlignment="1">
      <alignment horizontal="right" vertical="center" wrapText="1" indent="1" readingOrder="1"/>
    </xf>
    <xf numFmtId="3" fontId="40" fillId="2" borderId="7" xfId="0" applyNumberFormat="1" applyFont="1" applyFill="1" applyBorder="1" applyAlignment="1">
      <alignment horizontal="right" vertical="center" wrapText="1" indent="1" readingOrder="1"/>
    </xf>
    <xf numFmtId="167" fontId="115" fillId="0" borderId="2" xfId="0" applyNumberFormat="1" applyFont="1" applyBorder="1"/>
    <xf numFmtId="0" fontId="32" fillId="0" borderId="17" xfId="0" applyFont="1" applyBorder="1"/>
    <xf numFmtId="168" fontId="116" fillId="5" borderId="2" xfId="0" applyNumberFormat="1" applyFont="1" applyFill="1" applyBorder="1"/>
    <xf numFmtId="168" fontId="117" fillId="5" borderId="2" xfId="0" applyNumberFormat="1" applyFont="1" applyFill="1" applyBorder="1"/>
    <xf numFmtId="167" fontId="108" fillId="5" borderId="2" xfId="0" applyNumberFormat="1" applyFont="1" applyFill="1" applyBorder="1" applyAlignment="1">
      <alignment horizontal="center"/>
    </xf>
    <xf numFmtId="168" fontId="108" fillId="5" borderId="2" xfId="0" applyNumberFormat="1" applyFont="1" applyFill="1" applyBorder="1"/>
    <xf numFmtId="167" fontId="0" fillId="0" borderId="2" xfId="0" applyNumberFormat="1" applyBorder="1" applyAlignment="1">
      <alignment horizontal="center"/>
    </xf>
    <xf numFmtId="0" fontId="118" fillId="0" borderId="2" xfId="0" applyFont="1" applyBorder="1"/>
    <xf numFmtId="168" fontId="115" fillId="0" borderId="2" xfId="0" applyNumberFormat="1" applyFont="1" applyBorder="1"/>
    <xf numFmtId="167" fontId="115" fillId="0" borderId="2" xfId="0" applyNumberFormat="1" applyFont="1" applyBorder="1" applyAlignment="1">
      <alignment horizontal="center"/>
    </xf>
    <xf numFmtId="0" fontId="57" fillId="0" borderId="0" xfId="0" applyFont="1" applyAlignment="1">
      <alignment horizontal="center" vertical="center" wrapText="1"/>
    </xf>
    <xf numFmtId="0" fontId="32" fillId="0" borderId="21" xfId="0" applyFont="1" applyBorder="1" applyAlignment="1">
      <alignment horizontal="center" wrapText="1"/>
    </xf>
    <xf numFmtId="0" fontId="32" fillId="0" borderId="1" xfId="0" applyFont="1" applyBorder="1" applyAlignment="1">
      <alignment horizontal="center" wrapText="1"/>
    </xf>
    <xf numFmtId="0" fontId="32" fillId="0" borderId="17" xfId="0" applyFont="1" applyBorder="1" applyAlignment="1">
      <alignment horizontal="center"/>
    </xf>
    <xf numFmtId="0" fontId="32" fillId="0" borderId="2" xfId="0" applyFont="1" applyBorder="1" applyAlignment="1">
      <alignment horizontal="center"/>
    </xf>
    <xf numFmtId="0" fontId="119" fillId="0" borderId="25" xfId="0" applyFont="1" applyBorder="1" applyAlignment="1">
      <alignment horizontal="center"/>
    </xf>
    <xf numFmtId="0" fontId="32" fillId="0" borderId="26" xfId="0" applyFont="1" applyBorder="1" applyAlignment="1">
      <alignment horizontal="center" wrapText="1"/>
    </xf>
    <xf numFmtId="167" fontId="32" fillId="0" borderId="17" xfId="0" applyNumberFormat="1" applyFont="1" applyBorder="1"/>
    <xf numFmtId="167" fontId="32" fillId="0" borderId="2" xfId="0" applyNumberFormat="1" applyFont="1" applyBorder="1"/>
    <xf numFmtId="167" fontId="32" fillId="6" borderId="2" xfId="0" applyNumberFormat="1" applyFont="1" applyFill="1" applyBorder="1"/>
    <xf numFmtId="167" fontId="32" fillId="7" borderId="25" xfId="0" applyNumberFormat="1" applyFont="1" applyFill="1" applyBorder="1"/>
    <xf numFmtId="168" fontId="32" fillId="0" borderId="17" xfId="0" applyNumberFormat="1" applyFont="1" applyBorder="1"/>
    <xf numFmtId="168" fontId="32" fillId="0" borderId="2" xfId="0" applyNumberFormat="1" applyFont="1" applyBorder="1"/>
    <xf numFmtId="168" fontId="32" fillId="6" borderId="2" xfId="0" applyNumberFormat="1" applyFont="1" applyFill="1" applyBorder="1"/>
    <xf numFmtId="168" fontId="120" fillId="7" borderId="25" xfId="0" applyNumberFormat="1" applyFont="1" applyFill="1" applyBorder="1"/>
    <xf numFmtId="0" fontId="32" fillId="0" borderId="27" xfId="0" applyFont="1" applyBorder="1"/>
    <xf numFmtId="168" fontId="32" fillId="6" borderId="17" xfId="0" applyNumberFormat="1" applyFont="1" applyFill="1" applyBorder="1"/>
    <xf numFmtId="168" fontId="120" fillId="7" borderId="17" xfId="0" applyNumberFormat="1" applyFont="1" applyFill="1" applyBorder="1"/>
    <xf numFmtId="168" fontId="32" fillId="7" borderId="17" xfId="0" applyNumberFormat="1" applyFont="1" applyFill="1" applyBorder="1"/>
    <xf numFmtId="167" fontId="118" fillId="0" borderId="28" xfId="0" applyNumberFormat="1" applyFont="1" applyBorder="1"/>
    <xf numFmtId="167" fontId="118" fillId="0" borderId="29" xfId="0" applyNumberFormat="1" applyFont="1" applyBorder="1"/>
    <xf numFmtId="167" fontId="118" fillId="6" borderId="29" xfId="0" applyNumberFormat="1" applyFont="1" applyFill="1" applyBorder="1"/>
    <xf numFmtId="167" fontId="118" fillId="7" borderId="30" xfId="0" applyNumberFormat="1" applyFont="1" applyFill="1" applyBorder="1"/>
    <xf numFmtId="168" fontId="118" fillId="0" borderId="28" xfId="0" applyNumberFormat="1" applyFont="1" applyBorder="1"/>
    <xf numFmtId="168" fontId="118" fillId="6" borderId="28" xfId="0" applyNumberFormat="1" applyFont="1" applyFill="1" applyBorder="1"/>
    <xf numFmtId="168" fontId="118" fillId="7" borderId="28" xfId="0" applyNumberFormat="1" applyFont="1" applyFill="1" applyBorder="1"/>
    <xf numFmtId="0" fontId="118" fillId="0" borderId="31" xfId="0" applyFont="1" applyBorder="1"/>
    <xf numFmtId="0" fontId="118" fillId="5" borderId="0" xfId="0" applyFont="1" applyFill="1"/>
    <xf numFmtId="0" fontId="0" fillId="5" borderId="0" xfId="0" applyFill="1"/>
    <xf numFmtId="0" fontId="115" fillId="0" borderId="0" xfId="0" applyFont="1"/>
    <xf numFmtId="4" fontId="39" fillId="0" borderId="2" xfId="0" applyNumberFormat="1" applyFont="1" applyFill="1" applyBorder="1" applyAlignment="1">
      <alignment horizontal="right" wrapText="1" readingOrder="1"/>
    </xf>
    <xf numFmtId="164" fontId="39" fillId="0" borderId="2" xfId="1" applyFont="1" applyFill="1" applyBorder="1" applyAlignment="1">
      <alignment horizontal="right" wrapText="1" readingOrder="1"/>
    </xf>
    <xf numFmtId="164" fontId="39" fillId="0" borderId="2" xfId="1" applyFont="1" applyFill="1" applyBorder="1"/>
    <xf numFmtId="2" fontId="0" fillId="0" borderId="2" xfId="0" applyNumberFormat="1" applyFont="1" applyBorder="1"/>
    <xf numFmtId="2" fontId="0" fillId="0" borderId="2" xfId="0" applyNumberFormat="1" applyBorder="1"/>
    <xf numFmtId="167" fontId="0" fillId="0" borderId="0" xfId="0" applyNumberFormat="1"/>
    <xf numFmtId="0" fontId="31" fillId="2" borderId="2" xfId="0" applyFont="1" applyFill="1" applyBorder="1" applyAlignment="1">
      <alignment horizontal="left" vertical="center" wrapText="1" indent="1" readingOrder="1"/>
    </xf>
    <xf numFmtId="168" fontId="67" fillId="2" borderId="2" xfId="0" applyNumberFormat="1" applyFont="1" applyFill="1" applyBorder="1" applyAlignment="1">
      <alignment horizontal="right" vertical="center" wrapText="1" readingOrder="1"/>
    </xf>
    <xf numFmtId="168" fontId="45" fillId="0" borderId="2" xfId="0" applyNumberFormat="1" applyFont="1" applyBorder="1" applyAlignment="1">
      <alignment horizontal="right" vertical="center" readingOrder="1"/>
    </xf>
    <xf numFmtId="0" fontId="29" fillId="2" borderId="2" xfId="0" applyFont="1" applyFill="1" applyBorder="1" applyAlignment="1">
      <alignment horizontal="left" vertical="center" wrapText="1" indent="1" readingOrder="1"/>
    </xf>
    <xf numFmtId="168" fontId="40" fillId="2" borderId="2" xfId="0" applyNumberFormat="1" applyFont="1" applyFill="1" applyBorder="1" applyAlignment="1">
      <alignment horizontal="right" vertical="center" wrapText="1" readingOrder="1"/>
    </xf>
    <xf numFmtId="168" fontId="44" fillId="0" borderId="2" xfId="0" applyNumberFormat="1" applyFont="1" applyBorder="1" applyAlignment="1">
      <alignment horizontal="right" vertical="center" readingOrder="1"/>
    </xf>
    <xf numFmtId="0" fontId="46" fillId="0" borderId="0" xfId="0" applyFont="1" applyAlignment="1">
      <alignment horizontal="center"/>
    </xf>
    <xf numFmtId="0" fontId="30" fillId="0" borderId="12" xfId="0" applyFont="1" applyBorder="1" applyAlignment="1">
      <alignment horizontal="center" wrapText="1"/>
    </xf>
    <xf numFmtId="0" fontId="70" fillId="2" borderId="0" xfId="0" applyFont="1" applyFill="1" applyBorder="1" applyAlignment="1">
      <alignment horizontal="center" wrapText="1"/>
    </xf>
    <xf numFmtId="0" fontId="56" fillId="3" borderId="2" xfId="0" applyFont="1" applyFill="1" applyBorder="1" applyAlignment="1">
      <alignment horizontal="center" textRotation="90"/>
    </xf>
    <xf numFmtId="0" fontId="86" fillId="3" borderId="2" xfId="0" applyFont="1" applyFill="1" applyBorder="1" applyAlignment="1">
      <alignment vertical="center" wrapText="1"/>
    </xf>
    <xf numFmtId="0" fontId="85" fillId="3" borderId="2" xfId="0" applyFont="1" applyFill="1" applyBorder="1" applyAlignment="1">
      <alignment vertical="center" wrapText="1"/>
    </xf>
    <xf numFmtId="0" fontId="87" fillId="3" borderId="2" xfId="0" applyFont="1" applyFill="1" applyBorder="1" applyAlignment="1">
      <alignment vertical="center" wrapText="1"/>
    </xf>
    <xf numFmtId="0" fontId="30" fillId="0" borderId="8" xfId="0" applyFont="1" applyFill="1" applyBorder="1" applyAlignment="1">
      <alignment vertical="center"/>
    </xf>
    <xf numFmtId="0" fontId="30" fillId="0" borderId="3" xfId="0" applyFont="1" applyFill="1" applyBorder="1" applyAlignment="1">
      <alignment vertical="center"/>
    </xf>
    <xf numFmtId="0" fontId="30" fillId="0" borderId="9" xfId="0" applyFont="1" applyFill="1" applyBorder="1" applyAlignment="1">
      <alignment vertical="center"/>
    </xf>
    <xf numFmtId="49" fontId="104" fillId="2" borderId="12" xfId="20" applyNumberFormat="1" applyFont="1" applyFill="1" applyBorder="1" applyAlignment="1">
      <alignment vertical="top" wrapText="1"/>
    </xf>
    <xf numFmtId="0" fontId="38" fillId="2" borderId="14" xfId="0" applyFont="1" applyFill="1" applyBorder="1" applyAlignment="1">
      <alignment horizontal="center" vertical="center" wrapText="1"/>
    </xf>
    <xf numFmtId="167" fontId="104" fillId="2" borderId="12" xfId="0" applyNumberFormat="1" applyFont="1" applyFill="1" applyBorder="1" applyAlignment="1">
      <alignment vertical="top" wrapText="1"/>
    </xf>
    <xf numFmtId="0" fontId="48" fillId="0" borderId="0" xfId="0" applyFont="1" applyAlignment="1">
      <alignment horizontal="center" vertical="center" wrapText="1"/>
    </xf>
    <xf numFmtId="0" fontId="30" fillId="0" borderId="15" xfId="0" applyFont="1" applyBorder="1" applyAlignment="1">
      <alignment horizontal="center" vertical="center" wrapText="1" readingOrder="1"/>
    </xf>
    <xf numFmtId="0" fontId="30" fillId="0" borderId="14" xfId="0" applyFont="1" applyBorder="1" applyAlignment="1">
      <alignment horizontal="center" vertical="center" wrapText="1"/>
    </xf>
    <xf numFmtId="0" fontId="30" fillId="0" borderId="0" xfId="0" applyFont="1" applyAlignment="1">
      <alignment horizontal="center" vertical="center"/>
    </xf>
    <xf numFmtId="0" fontId="57" fillId="0" borderId="0" xfId="0" applyFont="1" applyAlignment="1">
      <alignment horizontal="center" vertical="center" wrapText="1"/>
    </xf>
    <xf numFmtId="0" fontId="56" fillId="0" borderId="8" xfId="0" applyFont="1" applyBorder="1" applyAlignment="1">
      <alignment horizontal="center" vertical="top" wrapText="1"/>
    </xf>
    <xf numFmtId="0" fontId="56" fillId="0" borderId="3" xfId="0" applyFont="1" applyBorder="1" applyAlignment="1">
      <alignment horizontal="center" vertical="top" wrapText="1"/>
    </xf>
    <xf numFmtId="0" fontId="56" fillId="0" borderId="9" xfId="0" applyFont="1" applyBorder="1" applyAlignment="1">
      <alignment horizontal="center" vertical="top" wrapText="1"/>
    </xf>
    <xf numFmtId="0" fontId="56" fillId="0" borderId="12" xfId="0" applyFont="1" applyBorder="1" applyAlignment="1">
      <alignment horizontal="left" vertical="top"/>
    </xf>
    <xf numFmtId="0" fontId="33" fillId="0" borderId="5" xfId="0" applyFont="1" applyBorder="1" applyAlignment="1">
      <alignment horizontal="center"/>
    </xf>
    <xf numFmtId="0" fontId="69" fillId="0" borderId="5" xfId="0" applyFont="1" applyBorder="1" applyAlignment="1">
      <alignment vertical="top" wrapText="1"/>
    </xf>
    <xf numFmtId="0" fontId="56" fillId="0" borderId="7" xfId="0" applyFont="1" applyBorder="1" applyAlignment="1">
      <alignment horizontal="left" vertical="top"/>
    </xf>
    <xf numFmtId="0" fontId="55" fillId="0" borderId="16" xfId="0" applyFont="1" applyBorder="1" applyAlignment="1">
      <alignment vertical="top" wrapText="1"/>
    </xf>
    <xf numFmtId="0" fontId="56" fillId="0" borderId="7" xfId="0" applyFont="1" applyBorder="1" applyAlignment="1">
      <alignment vertical="top"/>
    </xf>
    <xf numFmtId="0" fontId="2" fillId="0" borderId="5" xfId="0" applyFont="1" applyBorder="1" applyAlignment="1">
      <alignment vertical="top" wrapText="1"/>
    </xf>
    <xf numFmtId="0" fontId="2" fillId="0" borderId="16" xfId="0" applyFont="1" applyBorder="1" applyAlignment="1">
      <alignment vertical="top" wrapText="1"/>
    </xf>
    <xf numFmtId="0" fontId="30" fillId="0" borderId="16" xfId="0" applyFont="1" applyBorder="1" applyAlignment="1">
      <alignment vertical="top" wrapText="1"/>
    </xf>
    <xf numFmtId="0" fontId="43" fillId="0" borderId="16" xfId="0" applyFont="1" applyBorder="1" applyAlignment="1">
      <alignment vertical="top" wrapText="1"/>
    </xf>
    <xf numFmtId="0" fontId="30" fillId="0" borderId="13" xfId="0" applyFont="1" applyBorder="1" applyAlignment="1">
      <alignment vertical="top" wrapText="1"/>
    </xf>
    <xf numFmtId="0" fontId="34" fillId="0" borderId="0" xfId="0" applyFont="1" applyBorder="1" applyAlignment="1">
      <alignment horizontal="center" vertical="top"/>
    </xf>
    <xf numFmtId="0" fontId="34" fillId="0" borderId="0" xfId="0" applyFont="1" applyBorder="1" applyAlignment="1">
      <alignment vertical="top" wrapText="1"/>
    </xf>
    <xf numFmtId="0" fontId="72" fillId="0" borderId="0" xfId="0" applyFont="1" applyBorder="1" applyAlignment="1">
      <alignment vertical="top" wrapText="1"/>
    </xf>
    <xf numFmtId="0" fontId="30" fillId="0" borderId="6" xfId="0" applyFont="1" applyBorder="1" applyAlignment="1">
      <alignment vertical="top" wrapText="1"/>
    </xf>
    <xf numFmtId="0" fontId="34" fillId="0" borderId="12" xfId="0" applyFont="1" applyBorder="1" applyAlignment="1">
      <alignment vertical="top" wrapText="1"/>
    </xf>
    <xf numFmtId="3" fontId="25" fillId="0" borderId="10" xfId="1" applyNumberFormat="1" applyFont="1" applyFill="1" applyBorder="1" applyAlignment="1">
      <alignment horizontal="right" vertical="top"/>
    </xf>
    <xf numFmtId="3" fontId="25" fillId="0" borderId="0" xfId="1" applyNumberFormat="1" applyFont="1" applyFill="1" applyBorder="1" applyAlignment="1">
      <alignment horizontal="right" vertical="top"/>
    </xf>
    <xf numFmtId="3" fontId="25" fillId="0" borderId="11" xfId="1" applyNumberFormat="1" applyFont="1" applyFill="1" applyBorder="1" applyAlignment="1">
      <alignment horizontal="right" vertical="top"/>
    </xf>
    <xf numFmtId="3" fontId="48" fillId="0" borderId="10" xfId="1" applyNumberFormat="1" applyFont="1" applyFill="1" applyBorder="1" applyAlignment="1">
      <alignment horizontal="right" vertical="top"/>
    </xf>
    <xf numFmtId="3" fontId="48" fillId="0" borderId="0" xfId="1" applyNumberFormat="1" applyFont="1" applyFill="1" applyBorder="1" applyAlignment="1">
      <alignment horizontal="right" vertical="top"/>
    </xf>
    <xf numFmtId="3" fontId="48" fillId="0" borderId="11" xfId="1" applyNumberFormat="1" applyFont="1" applyFill="1" applyBorder="1" applyAlignment="1">
      <alignment horizontal="right" vertical="top"/>
    </xf>
    <xf numFmtId="3" fontId="68" fillId="0" borderId="10" xfId="1" applyNumberFormat="1" applyFont="1" applyFill="1" applyBorder="1" applyAlignment="1">
      <alignment horizontal="right" vertical="top"/>
    </xf>
    <xf numFmtId="3" fontId="68" fillId="0" borderId="0" xfId="1" applyNumberFormat="1" applyFont="1" applyFill="1" applyBorder="1" applyAlignment="1">
      <alignment horizontal="right" vertical="top"/>
    </xf>
    <xf numFmtId="3" fontId="68" fillId="0" borderId="11" xfId="1" applyNumberFormat="1" applyFont="1" applyFill="1" applyBorder="1" applyAlignment="1">
      <alignment horizontal="right" vertical="top"/>
    </xf>
    <xf numFmtId="3" fontId="48" fillId="0" borderId="6" xfId="1" applyNumberFormat="1" applyFont="1" applyFill="1" applyBorder="1" applyAlignment="1">
      <alignment horizontal="right" vertical="top"/>
    </xf>
    <xf numFmtId="3" fontId="48" fillId="0" borderId="12" xfId="1" applyNumberFormat="1" applyFont="1" applyFill="1" applyBorder="1" applyAlignment="1">
      <alignment horizontal="right" vertical="top"/>
    </xf>
    <xf numFmtId="3" fontId="48" fillId="0" borderId="7" xfId="1" applyNumberFormat="1" applyFont="1" applyFill="1" applyBorder="1" applyAlignment="1">
      <alignment horizontal="right" vertical="top"/>
    </xf>
    <xf numFmtId="0" fontId="88" fillId="0" borderId="0" xfId="0" applyFont="1" applyAlignment="1">
      <alignment vertical="center" wrapText="1"/>
    </xf>
    <xf numFmtId="0" fontId="46" fillId="0" borderId="0" xfId="0" applyFont="1" applyAlignment="1">
      <alignment vertical="center" wrapText="1"/>
    </xf>
    <xf numFmtId="0" fontId="46" fillId="0" borderId="0" xfId="0" applyFont="1" applyAlignment="1">
      <alignment vertical="center"/>
    </xf>
    <xf numFmtId="0" fontId="85" fillId="3" borderId="2" xfId="0" applyFont="1" applyFill="1" applyBorder="1" applyAlignment="1">
      <alignment horizontal="left" vertical="center" wrapText="1" indent="2"/>
    </xf>
    <xf numFmtId="0" fontId="86" fillId="4" borderId="2" xfId="0" applyFont="1" applyFill="1" applyBorder="1" applyAlignment="1">
      <alignment vertical="center" wrapText="1"/>
    </xf>
    <xf numFmtId="0" fontId="85" fillId="4" borderId="2" xfId="0" applyFont="1" applyFill="1" applyBorder="1" applyAlignment="1">
      <alignment vertical="center" wrapText="1"/>
    </xf>
    <xf numFmtId="0" fontId="85" fillId="4" borderId="2" xfId="0" applyFont="1" applyFill="1" applyBorder="1" applyAlignment="1">
      <alignment horizontal="left" vertical="center" wrapText="1" indent="2"/>
    </xf>
    <xf numFmtId="0" fontId="87" fillId="4" borderId="2" xfId="0" applyFont="1" applyFill="1" applyBorder="1" applyAlignment="1">
      <alignment vertical="center" wrapText="1"/>
    </xf>
    <xf numFmtId="0" fontId="85" fillId="3" borderId="2" xfId="0" applyFont="1" applyFill="1" applyBorder="1" applyAlignment="1">
      <alignment horizontal="left" vertical="center" wrapText="1"/>
    </xf>
    <xf numFmtId="0" fontId="2" fillId="0" borderId="0" xfId="0" applyFont="1" applyFill="1"/>
    <xf numFmtId="0" fontId="0" fillId="0" borderId="0" xfId="0" applyFill="1"/>
    <xf numFmtId="0" fontId="46" fillId="0" borderId="0" xfId="0" applyFont="1" applyFill="1" applyAlignment="1">
      <alignment horizontal="center"/>
    </xf>
    <xf numFmtId="0" fontId="52" fillId="0" borderId="0" xfId="0" applyFont="1" applyFill="1" applyAlignment="1">
      <alignment horizontal="center"/>
    </xf>
    <xf numFmtId="0" fontId="32" fillId="0" borderId="0" xfId="0" applyFont="1" applyFill="1"/>
    <xf numFmtId="0" fontId="0" fillId="0" borderId="0" xfId="0" applyFill="1" applyAlignment="1"/>
    <xf numFmtId="0" fontId="45" fillId="0" borderId="0" xfId="0" applyFont="1" applyFill="1"/>
    <xf numFmtId="0" fontId="28" fillId="0" borderId="0" xfId="0" applyFont="1" applyFill="1"/>
    <xf numFmtId="3" fontId="33" fillId="0" borderId="0" xfId="0" applyNumberFormat="1" applyFont="1" applyAlignment="1">
      <alignment vertical="top"/>
    </xf>
    <xf numFmtId="0" fontId="2" fillId="0" borderId="0" xfId="0" applyFont="1" applyBorder="1" applyAlignment="1">
      <alignment vertical="center" wrapText="1"/>
    </xf>
    <xf numFmtId="0" fontId="6" fillId="0" borderId="0" xfId="0" applyFont="1" applyBorder="1"/>
    <xf numFmtId="0" fontId="63" fillId="0" borderId="0" xfId="0" applyFont="1" applyBorder="1" applyAlignment="1">
      <alignment horizontal="center"/>
    </xf>
    <xf numFmtId="0" fontId="33" fillId="0" borderId="0" xfId="0" applyFont="1" applyAlignment="1"/>
    <xf numFmtId="0" fontId="121" fillId="0" borderId="0" xfId="0" applyFont="1" applyAlignment="1"/>
    <xf numFmtId="3" fontId="45" fillId="0" borderId="8" xfId="0" applyNumberFormat="1" applyFont="1" applyFill="1" applyBorder="1" applyAlignment="1">
      <alignment horizontal="right" vertical="top" wrapText="1" indent="1"/>
    </xf>
    <xf numFmtId="3" fontId="45" fillId="0" borderId="3" xfId="0" applyNumberFormat="1" applyFont="1" applyFill="1" applyBorder="1" applyAlignment="1">
      <alignment horizontal="right" vertical="top" wrapText="1" indent="1"/>
    </xf>
    <xf numFmtId="3" fontId="45" fillId="0" borderId="9" xfId="0" applyNumberFormat="1" applyFont="1" applyBorder="1" applyAlignment="1">
      <alignment horizontal="right" vertical="top" indent="1"/>
    </xf>
    <xf numFmtId="3" fontId="45" fillId="0" borderId="10" xfId="0" applyNumberFormat="1" applyFont="1" applyFill="1" applyBorder="1" applyAlignment="1">
      <alignment horizontal="right" vertical="top" wrapText="1" indent="1"/>
    </xf>
    <xf numFmtId="3" fontId="45" fillId="0" borderId="0" xfId="0" applyNumberFormat="1" applyFont="1" applyFill="1" applyBorder="1" applyAlignment="1">
      <alignment horizontal="right" vertical="top" wrapText="1" indent="1"/>
    </xf>
    <xf numFmtId="3" fontId="45" fillId="0" borderId="11" xfId="0" applyNumberFormat="1" applyFont="1" applyBorder="1" applyAlignment="1">
      <alignment horizontal="right" vertical="top" indent="1"/>
    </xf>
    <xf numFmtId="3" fontId="45" fillId="0" borderId="10" xfId="0" applyNumberFormat="1" applyFont="1" applyFill="1" applyBorder="1" applyAlignment="1">
      <alignment horizontal="right" vertical="top" indent="1"/>
    </xf>
    <xf numFmtId="3" fontId="45" fillId="0" borderId="0" xfId="0" applyNumberFormat="1" applyFont="1" applyFill="1" applyBorder="1" applyAlignment="1">
      <alignment horizontal="right" vertical="top" indent="1"/>
    </xf>
    <xf numFmtId="3" fontId="45" fillId="0" borderId="10" xfId="0" applyNumberFormat="1" applyFont="1" applyBorder="1" applyAlignment="1">
      <alignment horizontal="right" vertical="top" indent="1"/>
    </xf>
    <xf numFmtId="3" fontId="45" fillId="0" borderId="0" xfId="0" applyNumberFormat="1" applyFont="1" applyBorder="1" applyAlignment="1">
      <alignment horizontal="right" vertical="top" indent="1"/>
    </xf>
    <xf numFmtId="3" fontId="44" fillId="0" borderId="10" xfId="0" applyNumberFormat="1" applyFont="1" applyBorder="1" applyAlignment="1">
      <alignment horizontal="right" vertical="top" indent="1"/>
    </xf>
    <xf numFmtId="3" fontId="44" fillId="0" borderId="0" xfId="0" applyNumberFormat="1" applyFont="1" applyBorder="1" applyAlignment="1">
      <alignment horizontal="right" vertical="top" indent="1"/>
    </xf>
    <xf numFmtId="3" fontId="44" fillId="0" borderId="11" xfId="0" applyNumberFormat="1" applyFont="1" applyBorder="1" applyAlignment="1">
      <alignment horizontal="right" vertical="top" indent="1"/>
    </xf>
    <xf numFmtId="3" fontId="45" fillId="0" borderId="11" xfId="0" applyNumberFormat="1" applyFont="1" applyBorder="1" applyAlignment="1">
      <alignment horizontal="right" vertical="top" wrapText="1" indent="1"/>
    </xf>
    <xf numFmtId="3" fontId="44" fillId="0" borderId="6" xfId="0" applyNumberFormat="1" applyFont="1" applyBorder="1" applyAlignment="1">
      <alignment horizontal="right" vertical="top" indent="1"/>
    </xf>
    <xf numFmtId="3" fontId="44" fillId="0" borderId="12" xfId="0" applyNumberFormat="1" applyFont="1" applyBorder="1" applyAlignment="1">
      <alignment horizontal="right" vertical="top" indent="1"/>
    </xf>
    <xf numFmtId="3" fontId="44" fillId="0" borderId="7" xfId="0" applyNumberFormat="1" applyFont="1" applyBorder="1" applyAlignment="1">
      <alignment horizontal="right" vertical="top" wrapText="1" indent="1"/>
    </xf>
    <xf numFmtId="0" fontId="45" fillId="0" borderId="0" xfId="0" applyFont="1" applyAlignment="1"/>
    <xf numFmtId="167" fontId="67" fillId="2" borderId="0" xfId="0" applyNumberFormat="1" applyFont="1" applyFill="1" applyBorder="1" applyAlignment="1">
      <alignment horizontal="right" vertical="center" wrapText="1" readingOrder="1"/>
    </xf>
    <xf numFmtId="167" fontId="40" fillId="2" borderId="12" xfId="0" applyNumberFormat="1" applyFont="1" applyFill="1" applyBorder="1" applyAlignment="1">
      <alignment horizontal="right" vertical="center" wrapText="1" readingOrder="1"/>
    </xf>
    <xf numFmtId="167" fontId="67" fillId="8" borderId="0" xfId="0" applyNumberFormat="1" applyFont="1" applyFill="1" applyBorder="1" applyAlignment="1">
      <alignment horizontal="right" vertical="center" wrapText="1" readingOrder="1"/>
    </xf>
    <xf numFmtId="167" fontId="40" fillId="8" borderId="12" xfId="0" applyNumberFormat="1" applyFont="1" applyFill="1" applyBorder="1" applyAlignment="1">
      <alignment horizontal="right" vertical="center" wrapText="1" readingOrder="1"/>
    </xf>
    <xf numFmtId="0" fontId="30" fillId="0" borderId="15" xfId="0" applyFont="1" applyBorder="1" applyAlignment="1">
      <alignment horizontal="center" vertical="center" wrapText="1" readingOrder="1"/>
    </xf>
    <xf numFmtId="0" fontId="30" fillId="0" borderId="15" xfId="0" applyFont="1" applyBorder="1" applyAlignment="1">
      <alignment horizontal="center" vertical="center" wrapText="1" readingOrder="1"/>
    </xf>
    <xf numFmtId="0" fontId="57" fillId="0" borderId="0" xfId="0" applyFont="1" applyAlignment="1">
      <alignment horizontal="center" vertical="center" wrapText="1"/>
    </xf>
    <xf numFmtId="167" fontId="115" fillId="5" borderId="2" xfId="0" applyNumberFormat="1" applyFont="1" applyFill="1" applyBorder="1"/>
    <xf numFmtId="167" fontId="33" fillId="0" borderId="0" xfId="0" applyNumberFormat="1" applyFont="1"/>
    <xf numFmtId="0" fontId="29" fillId="2" borderId="2" xfId="0" applyFont="1" applyFill="1" applyBorder="1" applyAlignment="1">
      <alignment horizontal="center" vertical="center" wrapText="1" readingOrder="1"/>
    </xf>
    <xf numFmtId="0" fontId="29" fillId="5" borderId="2" xfId="0" applyFont="1" applyFill="1" applyBorder="1" applyAlignment="1">
      <alignment horizontal="center" vertical="center" wrapText="1" readingOrder="1"/>
    </xf>
    <xf numFmtId="3" fontId="67" fillId="5" borderId="9" xfId="0" applyNumberFormat="1" applyFont="1" applyFill="1" applyBorder="1" applyAlignment="1">
      <alignment horizontal="right" vertical="center" wrapText="1" indent="1" readingOrder="1"/>
    </xf>
    <xf numFmtId="3" fontId="67" fillId="5" borderId="11" xfId="0" applyNumberFormat="1" applyFont="1" applyFill="1" applyBorder="1" applyAlignment="1">
      <alignment horizontal="right" vertical="center" wrapText="1" indent="1" readingOrder="1"/>
    </xf>
    <xf numFmtId="3" fontId="40" fillId="5" borderId="7" xfId="0" applyNumberFormat="1" applyFont="1" applyFill="1" applyBorder="1" applyAlignment="1">
      <alignment horizontal="right" vertical="center" wrapText="1" indent="1" readingOrder="1"/>
    </xf>
    <xf numFmtId="0" fontId="48" fillId="0" borderId="0" xfId="0" applyFont="1" applyAlignment="1">
      <alignment horizontal="right" wrapText="1"/>
    </xf>
    <xf numFmtId="0" fontId="115" fillId="0" borderId="0" xfId="0" applyFont="1" applyAlignment="1">
      <alignment horizontal="center"/>
    </xf>
    <xf numFmtId="168" fontId="120" fillId="7" borderId="2" xfId="0" applyNumberFormat="1" applyFont="1" applyFill="1" applyBorder="1"/>
    <xf numFmtId="168" fontId="32" fillId="7" borderId="2" xfId="0" applyNumberFormat="1" applyFont="1" applyFill="1" applyBorder="1"/>
    <xf numFmtId="168" fontId="118" fillId="7" borderId="2" xfId="0" applyNumberFormat="1" applyFont="1" applyFill="1" applyBorder="1"/>
    <xf numFmtId="168" fontId="32" fillId="7" borderId="32" xfId="0" applyNumberFormat="1" applyFont="1" applyFill="1" applyBorder="1"/>
    <xf numFmtId="0" fontId="51" fillId="0" borderId="0" xfId="0" applyFont="1" applyFill="1" applyAlignment="1">
      <alignment wrapText="1"/>
    </xf>
    <xf numFmtId="0" fontId="51" fillId="0" borderId="0" xfId="0" applyFont="1" applyFill="1"/>
    <xf numFmtId="3" fontId="51" fillId="0" borderId="0" xfId="0" applyNumberFormat="1" applyFont="1" applyFill="1"/>
    <xf numFmtId="0" fontId="122" fillId="0" borderId="0" xfId="0" applyFont="1" applyFill="1" applyAlignment="1">
      <alignment horizontal="right" wrapText="1"/>
    </xf>
    <xf numFmtId="167" fontId="51" fillId="0" borderId="0" xfId="0" applyNumberFormat="1" applyFont="1" applyFill="1"/>
    <xf numFmtId="0" fontId="38" fillId="0" borderId="0" xfId="0" applyFont="1" applyFill="1" applyAlignment="1">
      <alignment horizontal="right" wrapText="1"/>
    </xf>
    <xf numFmtId="167" fontId="39" fillId="0" borderId="0" xfId="0" applyNumberFormat="1" applyFont="1" applyFill="1"/>
    <xf numFmtId="0" fontId="38" fillId="0" borderId="0" xfId="0" applyFont="1" applyAlignment="1">
      <alignment horizontal="right" wrapText="1"/>
    </xf>
    <xf numFmtId="167" fontId="39" fillId="0" borderId="0" xfId="0" applyNumberFormat="1" applyFont="1"/>
    <xf numFmtId="0" fontId="49" fillId="0" borderId="0" xfId="0" applyFont="1" applyAlignment="1">
      <alignment horizontal="right" wrapText="1"/>
    </xf>
    <xf numFmtId="167" fontId="49" fillId="0" borderId="0" xfId="0" applyNumberFormat="1" applyFont="1"/>
    <xf numFmtId="0" fontId="102" fillId="0" borderId="0" xfId="0" applyFont="1"/>
    <xf numFmtId="0" fontId="39" fillId="0" borderId="0" xfId="0" applyFont="1" applyAlignment="1">
      <alignment wrapText="1"/>
    </xf>
    <xf numFmtId="0" fontId="111" fillId="0" borderId="0" xfId="0" applyFont="1"/>
    <xf numFmtId="0" fontId="39" fillId="0" borderId="0" xfId="0" applyFont="1"/>
    <xf numFmtId="0" fontId="0" fillId="0" borderId="15" xfId="0" applyBorder="1" applyAlignment="1"/>
    <xf numFmtId="0" fontId="123" fillId="0" borderId="5" xfId="0" applyFont="1" applyBorder="1" applyAlignment="1">
      <alignment horizontal="center" vertical="center" wrapText="1"/>
    </xf>
    <xf numFmtId="0" fontId="56" fillId="0" borderId="0" xfId="0" applyFont="1" applyBorder="1" applyAlignment="1">
      <alignment vertical="top" wrapText="1"/>
    </xf>
    <xf numFmtId="168" fontId="56" fillId="0" borderId="10" xfId="1" applyNumberFormat="1" applyFont="1" applyBorder="1" applyAlignment="1">
      <alignment horizontal="right" vertical="top"/>
    </xf>
    <xf numFmtId="168" fontId="56" fillId="0" borderId="0" xfId="1" applyNumberFormat="1" applyFont="1" applyBorder="1" applyAlignment="1">
      <alignment horizontal="right" vertical="top"/>
    </xf>
    <xf numFmtId="168" fontId="56" fillId="0" borderId="11" xfId="1" applyNumberFormat="1" applyFont="1" applyBorder="1" applyAlignment="1">
      <alignment horizontal="right" vertical="top"/>
    </xf>
    <xf numFmtId="3" fontId="8" fillId="0" borderId="0" xfId="0" applyNumberFormat="1" applyFont="1"/>
    <xf numFmtId="0" fontId="29" fillId="2" borderId="9" xfId="0" applyFont="1" applyFill="1" applyBorder="1" applyAlignment="1">
      <alignment vertical="center" wrapText="1" readingOrder="1"/>
    </xf>
    <xf numFmtId="0" fontId="29" fillId="2" borderId="7" xfId="0" applyFont="1" applyFill="1" applyBorder="1" applyAlignment="1">
      <alignment vertical="center" wrapText="1" readingOrder="1"/>
    </xf>
    <xf numFmtId="0" fontId="56" fillId="0" borderId="13" xfId="0" applyFont="1" applyBorder="1" applyAlignment="1">
      <alignment vertical="top" wrapText="1"/>
    </xf>
    <xf numFmtId="3" fontId="56" fillId="0" borderId="6" xfId="1" applyNumberFormat="1" applyFont="1" applyFill="1" applyBorder="1" applyAlignment="1">
      <alignment horizontal="right" vertical="top"/>
    </xf>
    <xf numFmtId="3" fontId="56" fillId="0" borderId="12" xfId="1" applyNumberFormat="1" applyFont="1" applyFill="1" applyBorder="1" applyAlignment="1">
      <alignment horizontal="right" vertical="top"/>
    </xf>
    <xf numFmtId="3" fontId="56" fillId="0" borderId="7" xfId="1" applyNumberFormat="1" applyFont="1" applyFill="1" applyBorder="1" applyAlignment="1">
      <alignment horizontal="right" vertical="top"/>
    </xf>
    <xf numFmtId="0" fontId="0" fillId="2" borderId="0" xfId="0" applyFill="1"/>
    <xf numFmtId="0" fontId="56" fillId="2" borderId="5" xfId="0" applyFont="1" applyFill="1" applyBorder="1" applyAlignment="1">
      <alignment horizontal="center" vertical="center" wrapText="1"/>
    </xf>
    <xf numFmtId="168" fontId="57" fillId="2" borderId="6" xfId="1" applyNumberFormat="1" applyFont="1" applyFill="1" applyBorder="1" applyAlignment="1">
      <alignment horizontal="right" vertical="top"/>
    </xf>
    <xf numFmtId="168" fontId="57" fillId="2" borderId="12" xfId="1" applyNumberFormat="1" applyFont="1" applyFill="1" applyBorder="1" applyAlignment="1">
      <alignment horizontal="right" vertical="top"/>
    </xf>
    <xf numFmtId="168" fontId="57" fillId="2" borderId="7" xfId="1" applyNumberFormat="1" applyFont="1" applyFill="1" applyBorder="1" applyAlignment="1">
      <alignment horizontal="right" vertical="top"/>
    </xf>
    <xf numFmtId="0" fontId="25" fillId="0" borderId="12" xfId="0" applyFont="1" applyBorder="1" applyAlignment="1">
      <alignment horizontal="right"/>
    </xf>
    <xf numFmtId="0" fontId="25" fillId="0" borderId="12" xfId="0" applyFont="1" applyBorder="1" applyAlignment="1">
      <alignment horizontal="left" vertical="center" wrapText="1"/>
    </xf>
    <xf numFmtId="0" fontId="63" fillId="0" borderId="0" xfId="0" applyFont="1" applyAlignment="1">
      <alignment horizontal="right" vertical="center"/>
    </xf>
    <xf numFmtId="0" fontId="66" fillId="0" borderId="2" xfId="0" applyFont="1" applyBorder="1" applyAlignment="1">
      <alignment horizontal="center" vertical="center" wrapText="1"/>
    </xf>
    <xf numFmtId="0" fontId="46" fillId="0" borderId="0" xfId="0" applyFont="1" applyAlignment="1">
      <alignment horizontal="center"/>
    </xf>
    <xf numFmtId="0" fontId="65" fillId="0" borderId="3" xfId="0" applyFont="1" applyBorder="1" applyAlignment="1">
      <alignment vertical="center"/>
    </xf>
    <xf numFmtId="0" fontId="45" fillId="0" borderId="14" xfId="0" applyFont="1" applyBorder="1" applyAlignment="1">
      <alignment horizontal="center" vertical="center"/>
    </xf>
    <xf numFmtId="0" fontId="45" fillId="0" borderId="5" xfId="0" applyFont="1" applyBorder="1" applyAlignment="1">
      <alignment horizontal="center" vertical="center" wrapText="1"/>
    </xf>
    <xf numFmtId="0" fontId="45" fillId="0" borderId="8" xfId="0" applyFont="1" applyBorder="1" applyAlignment="1">
      <alignment horizontal="center" vertical="center"/>
    </xf>
    <xf numFmtId="0" fontId="85" fillId="0" borderId="2" xfId="0" applyFont="1" applyBorder="1" applyAlignment="1">
      <alignment horizontal="center" vertical="center" wrapText="1"/>
    </xf>
    <xf numFmtId="0" fontId="56" fillId="4" borderId="2" xfId="0" applyFont="1" applyFill="1" applyBorder="1" applyAlignment="1">
      <alignment horizontal="center" vertical="center" wrapText="1"/>
    </xf>
    <xf numFmtId="0" fontId="1" fillId="0" borderId="0" xfId="0" applyFont="1"/>
    <xf numFmtId="0" fontId="101" fillId="0" borderId="0" xfId="0" applyFont="1"/>
    <xf numFmtId="0" fontId="31" fillId="2" borderId="0" xfId="0" applyFont="1" applyFill="1" applyAlignment="1">
      <alignment horizontal="left" vertical="center" wrapText="1" indent="1" readingOrder="1"/>
    </xf>
    <xf numFmtId="168" fontId="55" fillId="0" borderId="12" xfId="0" applyNumberFormat="1" applyFont="1" applyBorder="1" applyAlignment="1">
      <alignment horizontal="right" vertical="center" readingOrder="1"/>
    </xf>
    <xf numFmtId="0" fontId="56" fillId="4" borderId="2" xfId="0" applyFont="1" applyFill="1" applyBorder="1" applyAlignment="1">
      <alignment horizontal="center" vertical="center" wrapText="1"/>
    </xf>
    <xf numFmtId="0" fontId="63" fillId="0" borderId="15" xfId="0" applyFont="1" applyBorder="1" applyAlignment="1">
      <alignment horizontal="center" vertical="center" wrapText="1" readingOrder="1"/>
    </xf>
    <xf numFmtId="0" fontId="46" fillId="0" borderId="0" xfId="0" applyFont="1" applyAlignment="1">
      <alignment horizontal="center"/>
    </xf>
    <xf numFmtId="49" fontId="75" fillId="3" borderId="0" xfId="0" applyNumberFormat="1" applyFont="1" applyFill="1" applyAlignment="1">
      <alignment horizontal="center" vertical="top" wrapText="1"/>
    </xf>
    <xf numFmtId="49" fontId="76" fillId="0" borderId="0" xfId="0" applyNumberFormat="1" applyFont="1" applyAlignment="1">
      <alignment horizontal="center" vertical="top"/>
    </xf>
    <xf numFmtId="0" fontId="112" fillId="0" borderId="4" xfId="0" applyFont="1" applyFill="1" applyBorder="1" applyAlignment="1">
      <alignment horizontal="center" vertical="center" wrapText="1"/>
    </xf>
    <xf numFmtId="0" fontId="112" fillId="0" borderId="2" xfId="0" applyFont="1" applyFill="1" applyBorder="1" applyAlignment="1">
      <alignment horizontal="center" vertical="center" wrapText="1"/>
    </xf>
    <xf numFmtId="0" fontId="25" fillId="0" borderId="9" xfId="0" applyFont="1" applyFill="1" applyBorder="1" applyAlignment="1">
      <alignment horizontal="center" vertical="center"/>
    </xf>
    <xf numFmtId="0" fontId="25" fillId="0" borderId="5" xfId="0" applyFont="1" applyFill="1" applyBorder="1" applyAlignment="1">
      <alignment horizontal="center" vertical="center"/>
    </xf>
    <xf numFmtId="0" fontId="112" fillId="0" borderId="15" xfId="0" applyFont="1" applyFill="1" applyBorder="1" applyAlignment="1">
      <alignment horizontal="center" vertical="center" wrapText="1"/>
    </xf>
    <xf numFmtId="0" fontId="25" fillId="0" borderId="5" xfId="0" applyFont="1" applyBorder="1" applyAlignment="1">
      <alignment horizontal="center" vertical="center" textRotation="90" wrapText="1"/>
    </xf>
    <xf numFmtId="0" fontId="25" fillId="0" borderId="15" xfId="0" applyFont="1" applyBorder="1" applyAlignment="1">
      <alignment vertical="center" textRotation="90" wrapText="1"/>
    </xf>
    <xf numFmtId="0" fontId="25" fillId="0" borderId="2" xfId="0" applyFont="1" applyBorder="1" applyAlignment="1">
      <alignment horizontal="center" vertical="center" textRotation="90" wrapText="1"/>
    </xf>
    <xf numFmtId="0" fontId="25" fillId="0" borderId="0" xfId="0" applyFont="1" applyBorder="1" applyAlignment="1">
      <alignment horizontal="left" vertical="top" wrapText="1"/>
    </xf>
    <xf numFmtId="3" fontId="25" fillId="0" borderId="10" xfId="0" applyNumberFormat="1" applyFont="1" applyBorder="1" applyAlignment="1">
      <alignment horizontal="right" vertical="top" wrapText="1"/>
    </xf>
    <xf numFmtId="3" fontId="25" fillId="0" borderId="0" xfId="0" applyNumberFormat="1" applyFont="1" applyBorder="1" applyAlignment="1">
      <alignment horizontal="right" vertical="top" wrapText="1"/>
    </xf>
    <xf numFmtId="3" fontId="25" fillId="0" borderId="0" xfId="0" applyNumberFormat="1" applyFont="1" applyBorder="1" applyAlignment="1">
      <alignment vertical="top" wrapText="1"/>
    </xf>
    <xf numFmtId="3" fontId="48" fillId="0" borderId="11" xfId="0" applyNumberFormat="1" applyFont="1" applyBorder="1" applyAlignment="1">
      <alignment horizontal="right" vertical="top" wrapText="1"/>
    </xf>
    <xf numFmtId="0" fontId="25" fillId="0" borderId="10" xfId="0" applyFont="1" applyBorder="1" applyAlignment="1">
      <alignment vertical="top" wrapText="1"/>
    </xf>
    <xf numFmtId="0" fontId="25" fillId="0" borderId="0" xfId="0" applyFont="1" applyBorder="1" applyAlignment="1">
      <alignment vertical="top" wrapText="1"/>
    </xf>
    <xf numFmtId="0" fontId="48" fillId="0" borderId="0" xfId="0" applyFont="1" applyBorder="1" applyAlignment="1">
      <alignment vertical="top" wrapText="1"/>
    </xf>
    <xf numFmtId="0" fontId="25" fillId="0" borderId="10" xfId="0" applyFont="1" applyBorder="1" applyAlignment="1">
      <alignment horizontal="right" vertical="top" wrapText="1"/>
    </xf>
    <xf numFmtId="0" fontId="25" fillId="0" borderId="0" xfId="0" applyFont="1" applyBorder="1" applyAlignment="1">
      <alignment horizontal="right" vertical="top" wrapText="1"/>
    </xf>
    <xf numFmtId="0" fontId="48" fillId="0" borderId="11" xfId="0" applyFont="1" applyBorder="1" applyAlignment="1">
      <alignment horizontal="right" vertical="top" wrapText="1"/>
    </xf>
    <xf numFmtId="0" fontId="48" fillId="0" borderId="12" xfId="0" applyFont="1" applyBorder="1" applyAlignment="1">
      <alignment vertical="top" wrapText="1"/>
    </xf>
    <xf numFmtId="3" fontId="48" fillId="0" borderId="6" xfId="0" applyNumberFormat="1" applyFont="1" applyBorder="1" applyAlignment="1">
      <alignment horizontal="right" vertical="top" wrapText="1"/>
    </xf>
    <xf numFmtId="3" fontId="48" fillId="0" borderId="12" xfId="0" applyNumberFormat="1" applyFont="1" applyBorder="1" applyAlignment="1">
      <alignment horizontal="right" vertical="top" wrapText="1"/>
    </xf>
    <xf numFmtId="3" fontId="48" fillId="0" borderId="12" xfId="0" applyNumberFormat="1" applyFont="1" applyBorder="1" applyAlignment="1">
      <alignment vertical="top" wrapText="1"/>
    </xf>
    <xf numFmtId="3" fontId="48" fillId="0" borderId="7" xfId="0" applyNumberFormat="1" applyFont="1" applyBorder="1" applyAlignment="1">
      <alignment horizontal="right" vertical="top" wrapText="1"/>
    </xf>
    <xf numFmtId="0" fontId="48" fillId="0" borderId="6" xfId="0" applyFont="1" applyBorder="1" applyAlignment="1">
      <alignment vertical="top" wrapText="1"/>
    </xf>
    <xf numFmtId="0" fontId="95" fillId="0" borderId="5" xfId="0" applyFont="1" applyBorder="1" applyAlignment="1">
      <alignment horizontal="center" vertical="center" textRotation="90" wrapText="1"/>
    </xf>
    <xf numFmtId="0" fontId="56" fillId="0" borderId="2" xfId="0" applyFont="1" applyBorder="1" applyAlignment="1">
      <alignment horizontal="center" vertical="center" wrapText="1"/>
    </xf>
    <xf numFmtId="0" fontId="131" fillId="0" borderId="0" xfId="2" applyFont="1" applyAlignment="1">
      <alignment horizontal="right"/>
    </xf>
    <xf numFmtId="0" fontId="100" fillId="0" borderId="2" xfId="2" applyFont="1" applyBorder="1" applyAlignment="1">
      <alignment horizontal="center" vertical="center" textRotation="90" wrapText="1" readingOrder="1"/>
    </xf>
    <xf numFmtId="0" fontId="54" fillId="0" borderId="12" xfId="0" applyFont="1" applyBorder="1" applyAlignment="1">
      <alignment horizontal="right"/>
    </xf>
    <xf numFmtId="0" fontId="57" fillId="4" borderId="2" xfId="0" applyFont="1" applyFill="1" applyBorder="1" applyAlignment="1">
      <alignment horizontal="center" vertical="top"/>
    </xf>
    <xf numFmtId="0" fontId="2" fillId="0" borderId="2" xfId="0" applyFont="1" applyBorder="1" applyAlignment="1">
      <alignment horizontal="center" vertical="center" wrapText="1"/>
    </xf>
    <xf numFmtId="0" fontId="2" fillId="0" borderId="15" xfId="0" applyFont="1" applyBorder="1" applyAlignment="1">
      <alignment horizontal="center" vertical="center" wrapText="1"/>
    </xf>
    <xf numFmtId="0" fontId="72" fillId="0" borderId="0" xfId="0" applyFont="1" applyAlignment="1">
      <alignment horizontal="right" wrapText="1"/>
    </xf>
    <xf numFmtId="0" fontId="43" fillId="0" borderId="0" xfId="0" applyFont="1" applyAlignment="1">
      <alignment horizontal="right" wrapText="1"/>
    </xf>
    <xf numFmtId="168" fontId="25" fillId="0" borderId="10" xfId="1" applyNumberFormat="1" applyFont="1" applyBorder="1" applyAlignment="1">
      <alignment horizontal="right" vertical="top"/>
    </xf>
    <xf numFmtId="168" fontId="25" fillId="0" borderId="0" xfId="1" applyNumberFormat="1" applyFont="1" applyBorder="1" applyAlignment="1">
      <alignment horizontal="right" vertical="top"/>
    </xf>
    <xf numFmtId="168" fontId="25" fillId="0" borderId="11" xfId="1" applyNumberFormat="1" applyFont="1" applyBorder="1" applyAlignment="1">
      <alignment horizontal="right" vertical="top"/>
    </xf>
    <xf numFmtId="168" fontId="48" fillId="0" borderId="10" xfId="1" applyNumberFormat="1" applyFont="1" applyBorder="1" applyAlignment="1">
      <alignment horizontal="right" vertical="top"/>
    </xf>
    <xf numFmtId="168" fontId="48" fillId="0" borderId="0" xfId="1" applyNumberFormat="1" applyFont="1" applyBorder="1" applyAlignment="1">
      <alignment horizontal="right" vertical="top"/>
    </xf>
    <xf numFmtId="168" fontId="48" fillId="0" borderId="11" xfId="1" applyNumberFormat="1" applyFont="1" applyBorder="1" applyAlignment="1">
      <alignment horizontal="right" vertical="top"/>
    </xf>
    <xf numFmtId="168" fontId="68" fillId="0" borderId="10" xfId="1" applyNumberFormat="1" applyFont="1" applyBorder="1" applyAlignment="1">
      <alignment horizontal="right" vertical="top"/>
    </xf>
    <xf numFmtId="168" fontId="68" fillId="0" borderId="0" xfId="1" applyNumberFormat="1" applyFont="1" applyBorder="1" applyAlignment="1">
      <alignment horizontal="right" vertical="top"/>
    </xf>
    <xf numFmtId="168" fontId="68" fillId="0" borderId="11" xfId="1" applyNumberFormat="1" applyFont="1" applyBorder="1" applyAlignment="1">
      <alignment horizontal="right" vertical="top"/>
    </xf>
    <xf numFmtId="168" fontId="48" fillId="0" borderId="6" xfId="1" applyNumberFormat="1" applyFont="1" applyBorder="1" applyAlignment="1">
      <alignment horizontal="right" vertical="top"/>
    </xf>
    <xf numFmtId="168" fontId="48" fillId="0" borderId="12" xfId="1" applyNumberFormat="1" applyFont="1" applyBorder="1" applyAlignment="1">
      <alignment horizontal="right" vertical="top"/>
    </xf>
    <xf numFmtId="168" fontId="48" fillId="0" borderId="7" xfId="1" applyNumberFormat="1" applyFont="1" applyBorder="1" applyAlignment="1">
      <alignment horizontal="right" vertical="top"/>
    </xf>
    <xf numFmtId="168" fontId="25" fillId="0" borderId="10" xfId="1" applyNumberFormat="1" applyFont="1" applyFill="1" applyBorder="1" applyAlignment="1">
      <alignment horizontal="right" vertical="top"/>
    </xf>
    <xf numFmtId="168" fontId="25" fillId="0" borderId="0" xfId="1" applyNumberFormat="1" applyFont="1" applyFill="1" applyBorder="1" applyAlignment="1">
      <alignment horizontal="right" vertical="top"/>
    </xf>
    <xf numFmtId="168" fontId="48" fillId="0" borderId="10" xfId="1" applyNumberFormat="1" applyFont="1" applyFill="1" applyBorder="1" applyAlignment="1">
      <alignment horizontal="right" vertical="top"/>
    </xf>
    <xf numFmtId="168" fontId="48" fillId="0" borderId="0" xfId="1" applyNumberFormat="1" applyFont="1" applyFill="1" applyBorder="1" applyAlignment="1">
      <alignment horizontal="right" vertical="top"/>
    </xf>
    <xf numFmtId="168" fontId="68" fillId="0" borderId="10" xfId="1" applyNumberFormat="1" applyFont="1" applyFill="1" applyBorder="1" applyAlignment="1">
      <alignment horizontal="right" vertical="top"/>
    </xf>
    <xf numFmtId="168" fontId="68" fillId="0" borderId="0" xfId="1" applyNumberFormat="1" applyFont="1" applyFill="1" applyBorder="1" applyAlignment="1">
      <alignment horizontal="right" vertical="top"/>
    </xf>
    <xf numFmtId="168" fontId="48" fillId="0" borderId="6" xfId="1" applyNumberFormat="1" applyFont="1" applyFill="1" applyBorder="1" applyAlignment="1">
      <alignment horizontal="right" vertical="top"/>
    </xf>
    <xf numFmtId="168" fontId="48" fillId="0" borderId="12" xfId="1" applyNumberFormat="1" applyFont="1" applyFill="1" applyBorder="1" applyAlignment="1">
      <alignment horizontal="right" vertical="top"/>
    </xf>
    <xf numFmtId="0" fontId="49" fillId="2" borderId="15" xfId="0" applyFont="1" applyFill="1" applyBorder="1" applyAlignment="1">
      <alignment horizontal="center" vertical="center" wrapText="1"/>
    </xf>
    <xf numFmtId="168" fontId="49" fillId="2" borderId="10" xfId="0" applyNumberFormat="1" applyFont="1" applyFill="1" applyBorder="1" applyAlignment="1">
      <alignment horizontal="right" vertical="top" wrapText="1"/>
    </xf>
    <xf numFmtId="168" fontId="49" fillId="2" borderId="0" xfId="0" applyNumberFormat="1" applyFont="1" applyFill="1" applyBorder="1" applyAlignment="1">
      <alignment horizontal="right" vertical="top" wrapText="1"/>
    </xf>
    <xf numFmtId="168" fontId="38" fillId="2" borderId="11" xfId="0" applyNumberFormat="1" applyFont="1" applyFill="1" applyBorder="1" applyAlignment="1">
      <alignment horizontal="right" vertical="top" wrapText="1"/>
    </xf>
    <xf numFmtId="168" fontId="49" fillId="2" borderId="10" xfId="0" applyNumberFormat="1" applyFont="1" applyFill="1" applyBorder="1" applyAlignment="1">
      <alignment horizontal="right" vertical="top"/>
    </xf>
    <xf numFmtId="168" fontId="49" fillId="2" borderId="0" xfId="0" applyNumberFormat="1" applyFont="1" applyFill="1" applyBorder="1" applyAlignment="1">
      <alignment horizontal="right" vertical="top"/>
    </xf>
    <xf numFmtId="168" fontId="38" fillId="2" borderId="11" xfId="0" applyNumberFormat="1" applyFont="1" applyFill="1" applyBorder="1" applyAlignment="1">
      <alignment horizontal="right" vertical="top"/>
    </xf>
    <xf numFmtId="168" fontId="38" fillId="2" borderId="10" xfId="0" applyNumberFormat="1" applyFont="1" applyFill="1" applyBorder="1" applyAlignment="1">
      <alignment horizontal="right" vertical="top"/>
    </xf>
    <xf numFmtId="168" fontId="38" fillId="2" borderId="0" xfId="0" applyNumberFormat="1" applyFont="1" applyFill="1" applyBorder="1" applyAlignment="1">
      <alignment horizontal="right" vertical="top"/>
    </xf>
    <xf numFmtId="168" fontId="134" fillId="2" borderId="10" xfId="0" applyNumberFormat="1" applyFont="1" applyFill="1" applyBorder="1" applyAlignment="1">
      <alignment horizontal="right" vertical="top"/>
    </xf>
    <xf numFmtId="168" fontId="134" fillId="2" borderId="0" xfId="0" applyNumberFormat="1" applyFont="1" applyFill="1" applyBorder="1" applyAlignment="1">
      <alignment horizontal="right" vertical="top"/>
    </xf>
    <xf numFmtId="168" fontId="125" fillId="2" borderId="11" xfId="0" applyNumberFormat="1" applyFont="1" applyFill="1" applyBorder="1" applyAlignment="1">
      <alignment horizontal="right" vertical="top"/>
    </xf>
    <xf numFmtId="168" fontId="38" fillId="2" borderId="6" xfId="0" applyNumberFormat="1" applyFont="1" applyFill="1" applyBorder="1" applyAlignment="1">
      <alignment horizontal="right" vertical="top"/>
    </xf>
    <xf numFmtId="168" fontId="38" fillId="2" borderId="12" xfId="0" applyNumberFormat="1" applyFont="1" applyFill="1" applyBorder="1" applyAlignment="1">
      <alignment horizontal="right" vertical="top"/>
    </xf>
    <xf numFmtId="168" fontId="38" fillId="2" borderId="7" xfId="0" applyNumberFormat="1" applyFont="1" applyFill="1" applyBorder="1" applyAlignment="1">
      <alignment horizontal="right" vertical="top"/>
    </xf>
    <xf numFmtId="0" fontId="112" fillId="0" borderId="0" xfId="0" applyFont="1" applyFill="1" applyBorder="1" applyAlignment="1">
      <alignment vertical="top" wrapText="1"/>
    </xf>
    <xf numFmtId="0" fontId="112" fillId="0" borderId="0" xfId="0" applyFont="1" applyFill="1" applyBorder="1" applyAlignment="1">
      <alignment horizontal="left" vertical="top" wrapText="1"/>
    </xf>
    <xf numFmtId="0" fontId="89" fillId="0" borderId="9" xfId="17" applyFont="1" applyBorder="1" applyAlignment="1">
      <alignment horizontal="center" vertical="center"/>
    </xf>
    <xf numFmtId="0" fontId="89" fillId="0" borderId="5" xfId="17" applyFont="1" applyBorder="1" applyAlignment="1">
      <alignment horizontal="center" vertical="center"/>
    </xf>
    <xf numFmtId="0" fontId="89" fillId="0" borderId="8" xfId="17" applyFont="1" applyBorder="1" applyAlignment="1">
      <alignment horizontal="center" vertical="center"/>
    </xf>
    <xf numFmtId="0" fontId="89" fillId="0" borderId="2" xfId="17" applyFont="1" applyBorder="1" applyAlignment="1">
      <alignment horizontal="center" vertical="center"/>
    </xf>
    <xf numFmtId="0" fontId="89" fillId="0" borderId="15" xfId="17" applyFont="1" applyBorder="1" applyAlignment="1">
      <alignment vertical="center"/>
    </xf>
    <xf numFmtId="168" fontId="77" fillId="0" borderId="3" xfId="21" applyNumberFormat="1" applyFont="1" applyBorder="1" applyAlignment="1">
      <alignment horizontal="right" vertical="top"/>
    </xf>
    <xf numFmtId="168" fontId="77" fillId="0" borderId="9" xfId="21" applyNumberFormat="1" applyFont="1" applyBorder="1" applyAlignment="1">
      <alignment horizontal="right" vertical="top"/>
    </xf>
    <xf numFmtId="168" fontId="77" fillId="0" borderId="0" xfId="21" applyNumberFormat="1" applyFont="1" applyBorder="1" applyAlignment="1">
      <alignment horizontal="right" vertical="top"/>
    </xf>
    <xf numFmtId="168" fontId="77" fillId="0" borderId="11" xfId="21" applyNumberFormat="1" applyFont="1" applyBorder="1" applyAlignment="1">
      <alignment horizontal="right" vertical="top"/>
    </xf>
    <xf numFmtId="168" fontId="77" fillId="0" borderId="12" xfId="21" applyNumberFormat="1" applyFont="1" applyBorder="1" applyAlignment="1">
      <alignment horizontal="right" vertical="top"/>
    </xf>
    <xf numFmtId="168" fontId="77" fillId="0" borderId="7" xfId="21" applyNumberFormat="1" applyFont="1" applyBorder="1" applyAlignment="1">
      <alignment horizontal="right" vertical="top"/>
    </xf>
    <xf numFmtId="0" fontId="135" fillId="0" borderId="0" xfId="17" applyFont="1" applyAlignment="1">
      <alignment horizontal="right"/>
    </xf>
    <xf numFmtId="0" fontId="130" fillId="0" borderId="0" xfId="0" applyFont="1" applyBorder="1" applyAlignment="1">
      <alignment horizontal="right" vertical="center" wrapText="1"/>
    </xf>
    <xf numFmtId="0" fontId="48" fillId="0" borderId="12" xfId="0" applyFont="1" applyBorder="1" applyAlignment="1">
      <alignment horizontal="left" vertical="top" wrapText="1"/>
    </xf>
    <xf numFmtId="3" fontId="25" fillId="0" borderId="10" xfId="0" applyNumberFormat="1" applyFont="1" applyFill="1" applyBorder="1" applyAlignment="1">
      <alignment horizontal="right" vertical="top" wrapText="1"/>
    </xf>
    <xf numFmtId="3" fontId="25" fillId="0" borderId="0" xfId="0" applyNumberFormat="1" applyFont="1" applyFill="1" applyBorder="1" applyAlignment="1">
      <alignment horizontal="right" vertical="top" wrapText="1"/>
    </xf>
    <xf numFmtId="0" fontId="25" fillId="0" borderId="0" xfId="0" applyFont="1" applyFill="1" applyBorder="1" applyAlignment="1">
      <alignment horizontal="right" vertical="top" wrapText="1"/>
    </xf>
    <xf numFmtId="3" fontId="48" fillId="0" borderId="11" xfId="0" applyNumberFormat="1" applyFont="1" applyFill="1" applyBorder="1" applyAlignment="1">
      <alignment horizontal="right" vertical="top" wrapText="1"/>
    </xf>
    <xf numFmtId="0" fontId="48" fillId="0" borderId="0" xfId="0" applyFont="1" applyBorder="1" applyAlignment="1">
      <alignment horizontal="left" vertical="top" wrapText="1"/>
    </xf>
    <xf numFmtId="3" fontId="48" fillId="0" borderId="10" xfId="0" applyNumberFormat="1" applyFont="1" applyBorder="1" applyAlignment="1">
      <alignment horizontal="right" vertical="top" wrapText="1"/>
    </xf>
    <xf numFmtId="3" fontId="48" fillId="0" borderId="0" xfId="0" applyNumberFormat="1" applyFont="1" applyBorder="1" applyAlignment="1">
      <alignment horizontal="right" vertical="top" wrapText="1"/>
    </xf>
    <xf numFmtId="0" fontId="25" fillId="0" borderId="6" xfId="0" applyFont="1" applyBorder="1" applyAlignment="1">
      <alignment horizontal="right" vertical="top" wrapText="1"/>
    </xf>
    <xf numFmtId="0" fontId="25" fillId="0" borderId="12" xfId="0" applyFont="1" applyBorder="1" applyAlignment="1">
      <alignment horizontal="right" vertical="top" wrapText="1"/>
    </xf>
    <xf numFmtId="0" fontId="68" fillId="0" borderId="12" xfId="0" applyFont="1" applyBorder="1" applyAlignment="1">
      <alignment horizontal="right"/>
    </xf>
    <xf numFmtId="3" fontId="48" fillId="0" borderId="11" xfId="0" applyNumberFormat="1" applyFont="1" applyBorder="1" applyAlignment="1">
      <alignment vertical="center" wrapText="1"/>
    </xf>
    <xf numFmtId="0" fontId="25" fillId="0" borderId="0" xfId="0" applyFont="1" applyBorder="1" applyAlignment="1">
      <alignment horizontal="right" vertical="top"/>
    </xf>
    <xf numFmtId="0" fontId="95" fillId="0" borderId="0" xfId="0" applyFont="1" applyBorder="1" applyAlignment="1">
      <alignment horizontal="left" vertical="top" wrapText="1"/>
    </xf>
    <xf numFmtId="0" fontId="96" fillId="0" borderId="0" xfId="0" applyFont="1" applyBorder="1" applyAlignment="1">
      <alignment horizontal="left" vertical="top" wrapText="1"/>
    </xf>
    <xf numFmtId="0" fontId="96" fillId="0" borderId="12" xfId="0" applyFont="1" applyBorder="1" applyAlignment="1">
      <alignment horizontal="left" vertical="top" wrapText="1"/>
    </xf>
    <xf numFmtId="3" fontId="96" fillId="0" borderId="6" xfId="0" applyNumberFormat="1" applyFont="1" applyBorder="1" applyAlignment="1">
      <alignment horizontal="right" vertical="top" wrapText="1"/>
    </xf>
    <xf numFmtId="3" fontId="96" fillId="0" borderId="12" xfId="0" applyNumberFormat="1" applyFont="1" applyBorder="1" applyAlignment="1">
      <alignment horizontal="right" vertical="top" wrapText="1"/>
    </xf>
    <xf numFmtId="3" fontId="96" fillId="0" borderId="7" xfId="0" applyNumberFormat="1" applyFont="1" applyBorder="1" applyAlignment="1">
      <alignment horizontal="right" vertical="top" wrapText="1"/>
    </xf>
    <xf numFmtId="3" fontId="57" fillId="0" borderId="10" xfId="0" applyNumberFormat="1" applyFont="1" applyBorder="1" applyAlignment="1">
      <alignment horizontal="right" vertical="top" wrapText="1"/>
    </xf>
    <xf numFmtId="3" fontId="57" fillId="0" borderId="0" xfId="0" applyNumberFormat="1" applyFont="1" applyBorder="1" applyAlignment="1">
      <alignment horizontal="right" vertical="top" wrapText="1"/>
    </xf>
    <xf numFmtId="3" fontId="57" fillId="0" borderId="11" xfId="0" applyNumberFormat="1" applyFont="1" applyBorder="1" applyAlignment="1">
      <alignment horizontal="right" vertical="top" wrapText="1"/>
    </xf>
    <xf numFmtId="0" fontId="63" fillId="0" borderId="16" xfId="0" applyFont="1" applyBorder="1" applyAlignment="1">
      <alignment horizontal="left" vertical="top" wrapText="1"/>
    </xf>
    <xf numFmtId="3" fontId="56" fillId="0" borderId="10" xfId="0" applyNumberFormat="1" applyFont="1" applyBorder="1" applyAlignment="1">
      <alignment horizontal="right" vertical="top" wrapText="1"/>
    </xf>
    <xf numFmtId="3" fontId="56" fillId="0" borderId="0" xfId="0" applyNumberFormat="1" applyFont="1" applyBorder="1" applyAlignment="1">
      <alignment horizontal="right" vertical="top" wrapText="1"/>
    </xf>
    <xf numFmtId="3" fontId="56" fillId="0" borderId="11" xfId="0" applyNumberFormat="1" applyFont="1" applyBorder="1" applyAlignment="1">
      <alignment horizontal="right" vertical="top" wrapText="1"/>
    </xf>
    <xf numFmtId="0" fontId="63" fillId="0" borderId="0" xfId="0" applyFont="1" applyBorder="1" applyAlignment="1">
      <alignment horizontal="left" vertical="top" wrapText="1"/>
    </xf>
    <xf numFmtId="3" fontId="57" fillId="0" borderId="10" xfId="0" applyNumberFormat="1" applyFont="1" applyBorder="1" applyAlignment="1">
      <alignment horizontal="right" vertical="top"/>
    </xf>
    <xf numFmtId="3" fontId="57" fillId="0" borderId="0" xfId="0" applyNumberFormat="1" applyFont="1" applyBorder="1" applyAlignment="1">
      <alignment horizontal="right" vertical="top"/>
    </xf>
    <xf numFmtId="3" fontId="57" fillId="0" borderId="11" xfId="0" applyNumberFormat="1" applyFont="1" applyBorder="1" applyAlignment="1">
      <alignment horizontal="right" vertical="top"/>
    </xf>
    <xf numFmtId="0" fontId="63" fillId="0" borderId="13" xfId="0" applyFont="1" applyBorder="1" applyAlignment="1">
      <alignment horizontal="left" vertical="top" wrapText="1"/>
    </xf>
    <xf numFmtId="3" fontId="56" fillId="0" borderId="6" xfId="0" applyNumberFormat="1" applyFont="1" applyBorder="1" applyAlignment="1">
      <alignment horizontal="right" vertical="top" wrapText="1"/>
    </xf>
    <xf numFmtId="3" fontId="56" fillId="0" borderId="12" xfId="0" applyNumberFormat="1" applyFont="1" applyBorder="1" applyAlignment="1">
      <alignment horizontal="right" vertical="top" wrapText="1"/>
    </xf>
    <xf numFmtId="3" fontId="56" fillId="0" borderId="7" xfId="0" applyNumberFormat="1" applyFont="1" applyBorder="1" applyAlignment="1">
      <alignment horizontal="right" vertical="top" wrapText="1"/>
    </xf>
    <xf numFmtId="0" fontId="63" fillId="0" borderId="6" xfId="0" applyFont="1" applyBorder="1" applyAlignment="1">
      <alignment horizontal="left" vertical="top" wrapText="1"/>
    </xf>
    <xf numFmtId="3" fontId="57" fillId="0" borderId="8" xfId="0" applyNumberFormat="1" applyFont="1" applyBorder="1" applyAlignment="1">
      <alignment horizontal="right" vertical="top"/>
    </xf>
    <xf numFmtId="3" fontId="57" fillId="0" borderId="3" xfId="0" applyNumberFormat="1" applyFont="1" applyBorder="1" applyAlignment="1">
      <alignment horizontal="right" vertical="top"/>
    </xf>
    <xf numFmtId="3" fontId="57" fillId="0" borderId="9" xfId="0" applyNumberFormat="1" applyFont="1" applyBorder="1" applyAlignment="1">
      <alignment horizontal="right" vertical="top"/>
    </xf>
    <xf numFmtId="3" fontId="56" fillId="0" borderId="10" xfId="0" applyNumberFormat="1" applyFont="1" applyBorder="1" applyAlignment="1">
      <alignment horizontal="right" vertical="top"/>
    </xf>
    <xf numFmtId="3" fontId="56" fillId="0" borderId="0" xfId="0" applyNumberFormat="1" applyFont="1" applyBorder="1" applyAlignment="1">
      <alignment horizontal="right" vertical="top"/>
    </xf>
    <xf numFmtId="3" fontId="56" fillId="0" borderId="11" xfId="0" applyNumberFormat="1" applyFont="1" applyBorder="1" applyAlignment="1">
      <alignment horizontal="right" vertical="top"/>
    </xf>
    <xf numFmtId="3" fontId="56" fillId="0" borderId="6" xfId="0" applyNumberFormat="1" applyFont="1" applyBorder="1" applyAlignment="1">
      <alignment horizontal="right" vertical="top"/>
    </xf>
    <xf numFmtId="3" fontId="56" fillId="0" borderId="12" xfId="0" applyNumberFormat="1" applyFont="1" applyBorder="1" applyAlignment="1">
      <alignment horizontal="right" vertical="top"/>
    </xf>
    <xf numFmtId="3" fontId="56" fillId="0" borderId="7" xfId="0" applyNumberFormat="1" applyFont="1" applyBorder="1" applyAlignment="1">
      <alignment horizontal="right" vertical="top"/>
    </xf>
    <xf numFmtId="3" fontId="63" fillId="4" borderId="2" xfId="0" applyNumberFormat="1" applyFont="1" applyFill="1" applyBorder="1" applyAlignment="1">
      <alignment horizontal="right" vertical="top"/>
    </xf>
    <xf numFmtId="3" fontId="55" fillId="4" borderId="2" xfId="0" applyNumberFormat="1" applyFont="1" applyFill="1" applyBorder="1" applyAlignment="1">
      <alignment horizontal="right" vertical="top"/>
    </xf>
    <xf numFmtId="3" fontId="63" fillId="3" borderId="2" xfId="0" applyNumberFormat="1" applyFont="1" applyFill="1" applyBorder="1" applyAlignment="1">
      <alignment horizontal="right" vertical="top"/>
    </xf>
    <xf numFmtId="3" fontId="55" fillId="3" borderId="2" xfId="0" applyNumberFormat="1" applyFont="1" applyFill="1" applyBorder="1" applyAlignment="1">
      <alignment horizontal="right" vertical="top"/>
    </xf>
    <xf numFmtId="3" fontId="55" fillId="3" borderId="2" xfId="0" applyNumberFormat="1" applyFont="1" applyFill="1" applyBorder="1" applyAlignment="1">
      <alignment horizontal="right" vertical="top" indent="1"/>
    </xf>
    <xf numFmtId="3" fontId="55" fillId="4" borderId="2" xfId="0" applyNumberFormat="1" applyFont="1" applyFill="1" applyBorder="1" applyAlignment="1">
      <alignment horizontal="right" vertical="top" indent="1"/>
    </xf>
    <xf numFmtId="0" fontId="68" fillId="0" borderId="0" xfId="0" applyFont="1" applyBorder="1" applyAlignment="1">
      <alignment vertical="top" wrapText="1"/>
    </xf>
    <xf numFmtId="0" fontId="48" fillId="0" borderId="11" xfId="0" applyFont="1" applyBorder="1" applyAlignment="1">
      <alignment horizontal="center" vertical="top"/>
    </xf>
    <xf numFmtId="0" fontId="48" fillId="0" borderId="11" xfId="0" applyFont="1" applyBorder="1" applyAlignment="1">
      <alignment vertical="top" wrapText="1"/>
    </xf>
    <xf numFmtId="0" fontId="68" fillId="0" borderId="11" xfId="0" applyFont="1" applyBorder="1" applyAlignment="1">
      <alignment vertical="top" wrapText="1"/>
    </xf>
    <xf numFmtId="0" fontId="25" fillId="0" borderId="5" xfId="0" applyFont="1" applyBorder="1" applyAlignment="1">
      <alignment horizontal="center" vertical="center" wrapText="1"/>
    </xf>
    <xf numFmtId="0" fontId="48" fillId="0" borderId="12" xfId="0" applyFont="1" applyBorder="1" applyAlignment="1">
      <alignment horizontal="center" wrapText="1"/>
    </xf>
    <xf numFmtId="0" fontId="48" fillId="0" borderId="9" xfId="0" applyFont="1" applyBorder="1" applyAlignment="1">
      <alignment horizontal="center" vertical="top"/>
    </xf>
    <xf numFmtId="0" fontId="25" fillId="0" borderId="3" xfId="0" applyFont="1" applyBorder="1" applyAlignment="1">
      <alignment vertical="top" wrapText="1"/>
    </xf>
    <xf numFmtId="0" fontId="48" fillId="0" borderId="7" xfId="0" applyFont="1" applyBorder="1" applyAlignment="1">
      <alignment vertical="top" wrapText="1"/>
    </xf>
    <xf numFmtId="49" fontId="38" fillId="2" borderId="9" xfId="20" applyNumberFormat="1" applyFont="1" applyFill="1" applyBorder="1" applyAlignment="1">
      <alignment horizontal="center" vertical="top" wrapText="1"/>
    </xf>
    <xf numFmtId="0" fontId="49" fillId="2" borderId="0" xfId="0" applyFont="1" applyFill="1" applyBorder="1" applyAlignment="1">
      <alignment vertical="top" wrapText="1"/>
    </xf>
    <xf numFmtId="0" fontId="49" fillId="2" borderId="3" xfId="0" applyFont="1" applyFill="1" applyBorder="1" applyAlignment="1">
      <alignment vertical="top" wrapText="1"/>
    </xf>
    <xf numFmtId="49" fontId="38" fillId="2" borderId="11" xfId="20" applyNumberFormat="1" applyFont="1" applyFill="1" applyBorder="1" applyAlignment="1">
      <alignment horizontal="center" vertical="top" wrapText="1"/>
    </xf>
    <xf numFmtId="0" fontId="49" fillId="2" borderId="0" xfId="0" applyFont="1" applyFill="1" applyBorder="1" applyAlignment="1">
      <alignment horizontal="left" vertical="top" wrapText="1"/>
    </xf>
    <xf numFmtId="49" fontId="38" fillId="2" borderId="11" xfId="20" applyNumberFormat="1" applyFont="1" applyFill="1" applyBorder="1" applyAlignment="1">
      <alignment vertical="top" wrapText="1"/>
    </xf>
    <xf numFmtId="49" fontId="38" fillId="2" borderId="0" xfId="20" applyNumberFormat="1" applyFont="1" applyFill="1" applyBorder="1" applyAlignment="1">
      <alignment vertical="top" wrapText="1"/>
    </xf>
    <xf numFmtId="167" fontId="38" fillId="2" borderId="0" xfId="0" applyNumberFormat="1" applyFont="1" applyFill="1" applyBorder="1" applyAlignment="1">
      <alignment vertical="top" wrapText="1"/>
    </xf>
    <xf numFmtId="49" fontId="134" fillId="2" borderId="11" xfId="20" applyNumberFormat="1" applyFont="1" applyFill="1" applyBorder="1" applyAlignment="1">
      <alignment vertical="top" wrapText="1"/>
    </xf>
    <xf numFmtId="49" fontId="134" fillId="2" borderId="0" xfId="20" applyNumberFormat="1" applyFont="1" applyFill="1" applyBorder="1" applyAlignment="1">
      <alignment vertical="top" wrapText="1"/>
    </xf>
    <xf numFmtId="167" fontId="134" fillId="2" borderId="0" xfId="0" applyNumberFormat="1" applyFont="1" applyFill="1" applyBorder="1" applyAlignment="1">
      <alignment vertical="top" wrapText="1"/>
    </xf>
    <xf numFmtId="0" fontId="140" fillId="0" borderId="10" xfId="0" applyFont="1" applyFill="1" applyBorder="1" applyAlignment="1">
      <alignment horizontal="center" vertical="top" wrapText="1"/>
    </xf>
    <xf numFmtId="3" fontId="95" fillId="0" borderId="10" xfId="0" applyNumberFormat="1" applyFont="1" applyFill="1" applyBorder="1" applyAlignment="1">
      <alignment horizontal="right" vertical="top"/>
    </xf>
    <xf numFmtId="3" fontId="95" fillId="0" borderId="0" xfId="0" applyNumberFormat="1" applyFont="1" applyFill="1" applyBorder="1" applyAlignment="1">
      <alignment horizontal="right" vertical="top"/>
    </xf>
    <xf numFmtId="3" fontId="95" fillId="0" borderId="11" xfId="0" applyNumberFormat="1" applyFont="1" applyFill="1" applyBorder="1" applyAlignment="1">
      <alignment horizontal="right" vertical="top"/>
    </xf>
    <xf numFmtId="0" fontId="140" fillId="0" borderId="10" xfId="0" applyFont="1" applyFill="1" applyBorder="1" applyAlignment="1">
      <alignment horizontal="center" vertical="top"/>
    </xf>
    <xf numFmtId="166" fontId="95" fillId="0" borderId="10" xfId="1" applyNumberFormat="1" applyFont="1" applyFill="1" applyBorder="1" applyAlignment="1">
      <alignment horizontal="right" vertical="top"/>
    </xf>
    <xf numFmtId="166" fontId="95" fillId="0" borderId="0" xfId="1" applyNumberFormat="1" applyFont="1" applyFill="1" applyBorder="1" applyAlignment="1">
      <alignment horizontal="right" vertical="top"/>
    </xf>
    <xf numFmtId="166" fontId="95" fillId="0" borderId="11" xfId="1" applyNumberFormat="1" applyFont="1" applyFill="1" applyBorder="1" applyAlignment="1">
      <alignment horizontal="right" vertical="top"/>
    </xf>
    <xf numFmtId="168" fontId="95" fillId="0" borderId="0" xfId="0" applyNumberFormat="1" applyFont="1" applyFill="1" applyBorder="1" applyAlignment="1">
      <alignment horizontal="right" vertical="top"/>
    </xf>
    <xf numFmtId="168" fontId="95" fillId="0" borderId="11" xfId="0" applyNumberFormat="1" applyFont="1" applyFill="1" applyBorder="1" applyAlignment="1">
      <alignment horizontal="right" vertical="top"/>
    </xf>
    <xf numFmtId="168" fontId="95" fillId="0" borderId="10" xfId="0" applyNumberFormat="1" applyFont="1" applyFill="1" applyBorder="1" applyAlignment="1">
      <alignment horizontal="right" vertical="top"/>
    </xf>
    <xf numFmtId="0" fontId="95" fillId="0" borderId="10" xfId="0" applyNumberFormat="1" applyFont="1" applyFill="1" applyBorder="1" applyAlignment="1">
      <alignment horizontal="right" vertical="top"/>
    </xf>
    <xf numFmtId="0" fontId="95" fillId="0" borderId="0" xfId="0" applyNumberFormat="1" applyFont="1" applyFill="1" applyBorder="1" applyAlignment="1">
      <alignment horizontal="right" vertical="top"/>
    </xf>
    <xf numFmtId="168" fontId="95" fillId="0" borderId="10" xfId="0" applyNumberFormat="1" applyFont="1" applyFill="1" applyBorder="1" applyAlignment="1">
      <alignment horizontal="center" vertical="top"/>
    </xf>
    <xf numFmtId="168" fontId="95" fillId="0" borderId="0" xfId="0" applyNumberFormat="1" applyFont="1" applyFill="1" applyBorder="1" applyAlignment="1">
      <alignment horizontal="center" vertical="top"/>
    </xf>
    <xf numFmtId="168" fontId="95" fillId="0" borderId="11" xfId="0" applyNumberFormat="1" applyFont="1" applyFill="1" applyBorder="1" applyAlignment="1">
      <alignment horizontal="center" vertical="top"/>
    </xf>
    <xf numFmtId="0" fontId="140" fillId="0" borderId="6" xfId="0" applyFont="1" applyFill="1" applyBorder="1" applyAlignment="1">
      <alignment horizontal="center" vertical="top" wrapText="1"/>
    </xf>
    <xf numFmtId="168" fontId="95" fillId="0" borderId="6" xfId="0" applyNumberFormat="1" applyFont="1" applyFill="1" applyBorder="1" applyAlignment="1">
      <alignment horizontal="center" vertical="top"/>
    </xf>
    <xf numFmtId="168" fontId="95" fillId="0" borderId="12" xfId="0" applyNumberFormat="1" applyFont="1" applyFill="1" applyBorder="1" applyAlignment="1">
      <alignment horizontal="center" vertical="top"/>
    </xf>
    <xf numFmtId="168" fontId="95" fillId="0" borderId="7" xfId="0" applyNumberFormat="1" applyFont="1" applyFill="1" applyBorder="1" applyAlignment="1">
      <alignment horizontal="center" vertical="top"/>
    </xf>
    <xf numFmtId="0" fontId="124" fillId="0" borderId="0" xfId="0" applyFont="1" applyAlignment="1">
      <alignment vertical="center" wrapText="1"/>
    </xf>
    <xf numFmtId="168" fontId="45" fillId="0" borderId="10" xfId="0" applyNumberFormat="1" applyFont="1" applyBorder="1" applyAlignment="1">
      <alignment horizontal="center" vertical="top" wrapText="1"/>
    </xf>
    <xf numFmtId="168" fontId="45" fillId="0" borderId="11" xfId="0" applyNumberFormat="1" applyFont="1" applyBorder="1" applyAlignment="1">
      <alignment horizontal="center" vertical="top"/>
    </xf>
    <xf numFmtId="168" fontId="45" fillId="0" borderId="10" xfId="0" applyNumberFormat="1" applyFont="1" applyBorder="1" applyAlignment="1">
      <alignment horizontal="center" vertical="top"/>
    </xf>
    <xf numFmtId="168" fontId="44" fillId="0" borderId="10" xfId="0" applyNumberFormat="1" applyFont="1" applyBorder="1" applyAlignment="1">
      <alignment horizontal="center" vertical="top"/>
    </xf>
    <xf numFmtId="168" fontId="44" fillId="0" borderId="11" xfId="0" applyNumberFormat="1" applyFont="1" applyBorder="1" applyAlignment="1">
      <alignment horizontal="center" vertical="top"/>
    </xf>
    <xf numFmtId="168" fontId="45" fillId="0" borderId="11" xfId="0" applyNumberFormat="1" applyFont="1" applyBorder="1" applyAlignment="1">
      <alignment horizontal="center" vertical="top" wrapText="1"/>
    </xf>
    <xf numFmtId="0" fontId="33" fillId="2" borderId="0" xfId="0" applyFont="1" applyFill="1"/>
    <xf numFmtId="0" fontId="33" fillId="2" borderId="0" xfId="0" applyFont="1" applyFill="1" applyBorder="1"/>
    <xf numFmtId="0" fontId="42" fillId="0" borderId="0" xfId="0" applyFont="1" applyAlignment="1">
      <alignment horizontal="center" vertical="center" wrapText="1"/>
    </xf>
    <xf numFmtId="0" fontId="139" fillId="0" borderId="0" xfId="0" applyFont="1" applyAlignment="1">
      <alignment vertical="center" wrapText="1" readingOrder="1"/>
    </xf>
    <xf numFmtId="0" fontId="140" fillId="0" borderId="8" xfId="0" applyFont="1" applyFill="1" applyBorder="1" applyAlignment="1">
      <alignment horizontal="center" vertical="center" wrapText="1"/>
    </xf>
    <xf numFmtId="3" fontId="95" fillId="0" borderId="8" xfId="0" applyNumberFormat="1" applyFont="1" applyFill="1" applyBorder="1" applyAlignment="1">
      <alignment horizontal="right" vertical="center"/>
    </xf>
    <xf numFmtId="3" fontId="95" fillId="0" borderId="3" xfId="0" applyNumberFormat="1" applyFont="1" applyFill="1" applyBorder="1" applyAlignment="1">
      <alignment horizontal="right" vertical="center"/>
    </xf>
    <xf numFmtId="3" fontId="95" fillId="0" borderId="9" xfId="0" applyNumberFormat="1" applyFont="1" applyFill="1" applyBorder="1" applyAlignment="1">
      <alignment horizontal="right" vertical="center"/>
    </xf>
    <xf numFmtId="0" fontId="56" fillId="3" borderId="2" xfId="0" applyFont="1" applyFill="1" applyBorder="1" applyAlignment="1">
      <alignment horizontal="center" vertical="top"/>
    </xf>
    <xf numFmtId="0" fontId="57" fillId="3" borderId="2" xfId="0" applyFont="1" applyFill="1" applyBorder="1" applyAlignment="1">
      <alignment horizontal="center" vertical="top"/>
    </xf>
    <xf numFmtId="0" fontId="56" fillId="4" borderId="2" xfId="0" applyFont="1" applyFill="1" applyBorder="1" applyAlignment="1">
      <alignment horizontal="center" vertical="top"/>
    </xf>
    <xf numFmtId="0" fontId="145" fillId="0" borderId="0" xfId="0" applyFont="1" applyAlignment="1">
      <alignment horizontal="right" wrapText="1"/>
    </xf>
    <xf numFmtId="0" fontId="126" fillId="2" borderId="8" xfId="0" applyFont="1" applyFill="1" applyBorder="1" applyAlignment="1">
      <alignment horizontal="center" vertical="center" wrapText="1" readingOrder="1"/>
    </xf>
    <xf numFmtId="0" fontId="126" fillId="2" borderId="2" xfId="0" applyFont="1" applyFill="1" applyBorder="1" applyAlignment="1">
      <alignment horizontal="center" vertical="center" wrapText="1" readingOrder="1"/>
    </xf>
    <xf numFmtId="0" fontId="126" fillId="2" borderId="8" xfId="0" applyFont="1" applyFill="1" applyBorder="1" applyAlignment="1">
      <alignment vertical="center" wrapText="1" readingOrder="1"/>
    </xf>
    <xf numFmtId="0" fontId="126" fillId="2" borderId="0" xfId="0" applyFont="1" applyFill="1" applyAlignment="1">
      <alignment horizontal="left" vertical="center" wrapText="1" readingOrder="1"/>
    </xf>
    <xf numFmtId="3" fontId="126" fillId="2" borderId="8" xfId="0" applyNumberFormat="1" applyFont="1" applyFill="1" applyBorder="1" applyAlignment="1">
      <alignment horizontal="right" vertical="center" wrapText="1" readingOrder="1"/>
    </xf>
    <xf numFmtId="3" fontId="126" fillId="2" borderId="3" xfId="0" applyNumberFormat="1" applyFont="1" applyFill="1" applyBorder="1" applyAlignment="1">
      <alignment horizontal="right" vertical="center" wrapText="1" readingOrder="1"/>
    </xf>
    <xf numFmtId="168" fontId="126" fillId="2" borderId="0" xfId="0" applyNumberFormat="1" applyFont="1" applyFill="1" applyAlignment="1">
      <alignment horizontal="right" vertical="center" wrapText="1" readingOrder="1"/>
    </xf>
    <xf numFmtId="168" fontId="63" fillId="0" borderId="3" xfId="0" applyNumberFormat="1" applyFont="1" applyBorder="1" applyAlignment="1">
      <alignment horizontal="right" vertical="center" readingOrder="1"/>
    </xf>
    <xf numFmtId="168" fontId="63" fillId="0" borderId="0" xfId="0" applyNumberFormat="1" applyFont="1" applyAlignment="1">
      <alignment horizontal="right" vertical="center" readingOrder="1"/>
    </xf>
    <xf numFmtId="0" fontId="63" fillId="0" borderId="10" xfId="0" applyFont="1" applyBorder="1" applyAlignment="1">
      <alignment vertical="center" readingOrder="1"/>
    </xf>
    <xf numFmtId="3" fontId="126" fillId="2" borderId="10" xfId="0" applyNumberFormat="1" applyFont="1" applyFill="1" applyBorder="1" applyAlignment="1">
      <alignment horizontal="right" vertical="center" wrapText="1" readingOrder="1"/>
    </xf>
    <xf numFmtId="3" fontId="126" fillId="2" borderId="0" xfId="0" applyNumberFormat="1" applyFont="1" applyFill="1" applyAlignment="1">
      <alignment horizontal="right" vertical="center" wrapText="1" readingOrder="1"/>
    </xf>
    <xf numFmtId="0" fontId="63" fillId="0" borderId="10" xfId="0" applyFont="1" applyBorder="1" applyAlignment="1">
      <alignment vertical="center" wrapText="1" readingOrder="1"/>
    </xf>
    <xf numFmtId="0" fontId="69" fillId="2" borderId="12" xfId="0" applyFont="1" applyFill="1" applyBorder="1" applyAlignment="1">
      <alignment horizontal="left" vertical="center" wrapText="1" readingOrder="1"/>
    </xf>
    <xf numFmtId="3" fontId="69" fillId="2" borderId="6" xfId="0" applyNumberFormat="1" applyFont="1" applyFill="1" applyBorder="1" applyAlignment="1">
      <alignment horizontal="right" vertical="center" wrapText="1" readingOrder="1"/>
    </xf>
    <xf numFmtId="3" fontId="69" fillId="2" borderId="12" xfId="0" applyNumberFormat="1" applyFont="1" applyFill="1" applyBorder="1" applyAlignment="1">
      <alignment horizontal="right" vertical="center" wrapText="1" readingOrder="1"/>
    </xf>
    <xf numFmtId="168" fontId="69" fillId="2" borderId="12" xfId="0" applyNumberFormat="1" applyFont="1" applyFill="1" applyBorder="1" applyAlignment="1">
      <alignment horizontal="right" vertical="center" wrapText="1" readingOrder="1"/>
    </xf>
    <xf numFmtId="0" fontId="55" fillId="0" borderId="6" xfId="0" applyFont="1" applyBorder="1" applyAlignment="1">
      <alignment vertical="center" readingOrder="1"/>
    </xf>
    <xf numFmtId="0" fontId="147" fillId="0" borderId="0" xfId="0" applyFont="1" applyBorder="1" applyAlignment="1">
      <alignment horizontal="right" vertical="center" wrapText="1"/>
    </xf>
    <xf numFmtId="0" fontId="148" fillId="0" borderId="0" xfId="0" applyFont="1" applyAlignment="1">
      <alignment horizontal="left" vertical="center"/>
    </xf>
    <xf numFmtId="0" fontId="148" fillId="0" borderId="0" xfId="0" applyFont="1" applyAlignment="1">
      <alignment horizontal="left" vertical="center" wrapText="1"/>
    </xf>
    <xf numFmtId="0" fontId="148" fillId="0" borderId="0" xfId="0" applyFont="1" applyAlignment="1">
      <alignment vertical="center" wrapText="1"/>
    </xf>
    <xf numFmtId="0" fontId="148" fillId="0" borderId="0" xfId="0" applyFont="1" applyAlignment="1">
      <alignment horizontal="left" vertical="top" wrapText="1"/>
    </xf>
    <xf numFmtId="0" fontId="2" fillId="0" borderId="0" xfId="0" applyFont="1" applyAlignment="1">
      <alignment vertical="top"/>
    </xf>
    <xf numFmtId="168" fontId="44" fillId="0" borderId="6" xfId="0" applyNumberFormat="1" applyFont="1" applyBorder="1" applyAlignment="1">
      <alignment horizontal="center" vertical="top"/>
    </xf>
    <xf numFmtId="168" fontId="44" fillId="0" borderId="7" xfId="0" applyNumberFormat="1" applyFont="1" applyBorder="1" applyAlignment="1">
      <alignment horizontal="center" vertical="top" wrapText="1"/>
    </xf>
    <xf numFmtId="3" fontId="82" fillId="2" borderId="0" xfId="2" applyNumberFormat="1" applyFont="1" applyFill="1" applyBorder="1" applyAlignment="1">
      <alignment horizontal="right" vertical="center" wrapText="1" indent="1"/>
    </xf>
    <xf numFmtId="3" fontId="100" fillId="2" borderId="0" xfId="2" applyNumberFormat="1" applyFont="1" applyFill="1" applyBorder="1" applyAlignment="1">
      <alignment horizontal="right" vertical="top" wrapText="1" indent="1"/>
    </xf>
    <xf numFmtId="3" fontId="82" fillId="2" borderId="11" xfId="2" applyNumberFormat="1" applyFont="1" applyFill="1" applyBorder="1" applyAlignment="1">
      <alignment horizontal="right" vertical="top" wrapText="1" indent="1"/>
    </xf>
    <xf numFmtId="3" fontId="82" fillId="2" borderId="12" xfId="2" applyNumberFormat="1" applyFont="1" applyFill="1" applyBorder="1" applyAlignment="1">
      <alignment horizontal="right" vertical="center" wrapText="1" indent="1"/>
    </xf>
    <xf numFmtId="3" fontId="82" fillId="2" borderId="7" xfId="2" applyNumberFormat="1" applyFont="1" applyFill="1" applyBorder="1" applyAlignment="1">
      <alignment horizontal="right" vertical="top" wrapText="1" indent="1"/>
    </xf>
    <xf numFmtId="0" fontId="45" fillId="0" borderId="3" xfId="0" applyFont="1" applyBorder="1" applyAlignment="1">
      <alignment horizontal="left" vertical="center" wrapText="1"/>
    </xf>
    <xf numFmtId="0" fontId="45" fillId="0" borderId="9" xfId="0" applyFont="1" applyBorder="1" applyAlignment="1">
      <alignment horizontal="left" vertical="center" wrapText="1"/>
    </xf>
    <xf numFmtId="0" fontId="45" fillId="0" borderId="12" xfId="0" applyFont="1" applyBorder="1" applyAlignment="1">
      <alignment vertical="center"/>
    </xf>
    <xf numFmtId="0" fontId="45" fillId="0" borderId="12" xfId="0" applyFont="1" applyBorder="1" applyAlignment="1">
      <alignment horizontal="center" vertical="center"/>
    </xf>
    <xf numFmtId="0" fontId="148" fillId="0" borderId="0" xfId="0" applyFont="1" applyAlignment="1">
      <alignment horizontal="left" wrapText="1"/>
    </xf>
    <xf numFmtId="0" fontId="45" fillId="0" borderId="5" xfId="0" applyFont="1" applyFill="1" applyBorder="1" applyAlignment="1">
      <alignment horizontal="center" vertical="top" wrapText="1"/>
    </xf>
    <xf numFmtId="0" fontId="45" fillId="0" borderId="13" xfId="0" applyFont="1" applyFill="1" applyBorder="1" applyAlignment="1">
      <alignment horizontal="center" vertical="top" wrapText="1"/>
    </xf>
    <xf numFmtId="0" fontId="126" fillId="9" borderId="2" xfId="0" applyFont="1" applyFill="1" applyBorder="1" applyAlignment="1">
      <alignment horizontal="center" vertical="center" wrapText="1" readingOrder="1"/>
    </xf>
    <xf numFmtId="3" fontId="126" fillId="9" borderId="9" xfId="0" applyNumberFormat="1" applyFont="1" applyFill="1" applyBorder="1" applyAlignment="1">
      <alignment horizontal="right" vertical="center" wrapText="1" readingOrder="1"/>
    </xf>
    <xf numFmtId="3" fontId="126" fillId="9" borderId="11" xfId="0" applyNumberFormat="1" applyFont="1" applyFill="1" applyBorder="1" applyAlignment="1">
      <alignment horizontal="right" vertical="center" wrapText="1" readingOrder="1"/>
    </xf>
    <xf numFmtId="3" fontId="69" fillId="9" borderId="7" xfId="0" applyNumberFormat="1" applyFont="1" applyFill="1" applyBorder="1" applyAlignment="1">
      <alignment horizontal="right" vertical="center" wrapText="1" readingOrder="1"/>
    </xf>
    <xf numFmtId="0" fontId="63" fillId="9" borderId="15" xfId="0" applyFont="1" applyFill="1" applyBorder="1" applyAlignment="1">
      <alignment horizontal="center" vertical="center" wrapText="1" readingOrder="1"/>
    </xf>
    <xf numFmtId="168" fontId="63" fillId="9" borderId="0" xfId="0" applyNumberFormat="1" applyFont="1" applyFill="1" applyAlignment="1">
      <alignment horizontal="right" vertical="center" readingOrder="1"/>
    </xf>
    <xf numFmtId="168" fontId="55" fillId="9" borderId="12" xfId="0" applyNumberFormat="1" applyFont="1" applyFill="1" applyBorder="1" applyAlignment="1">
      <alignment horizontal="right" vertical="center" readingOrder="1"/>
    </xf>
    <xf numFmtId="0" fontId="139" fillId="0" borderId="0" xfId="0" applyFont="1" applyAlignment="1">
      <alignment horizontal="center" vertical="center" wrapText="1" readingOrder="1"/>
    </xf>
    <xf numFmtId="0" fontId="25" fillId="0" borderId="0" xfId="0" applyFont="1" applyAlignment="1">
      <alignment horizontal="center"/>
    </xf>
    <xf numFmtId="0" fontId="1" fillId="0" borderId="0" xfId="0" applyFont="1" applyAlignment="1">
      <alignment horizontal="center" wrapText="1"/>
    </xf>
    <xf numFmtId="0" fontId="42" fillId="0" borderId="0" xfId="0" applyFont="1" applyAlignment="1">
      <alignment horizontal="center" vertical="center" wrapText="1"/>
    </xf>
    <xf numFmtId="0" fontId="43" fillId="0" borderId="0" xfId="0" applyFont="1" applyAlignment="1">
      <alignment horizontal="center" vertical="center" wrapText="1"/>
    </xf>
    <xf numFmtId="0" fontId="48" fillId="0" borderId="0" xfId="0" applyFont="1" applyAlignment="1">
      <alignment horizontal="center" vertical="center" wrapText="1"/>
    </xf>
    <xf numFmtId="0" fontId="137" fillId="2" borderId="0" xfId="0" applyFont="1" applyFill="1" applyAlignment="1">
      <alignment horizontal="left" vertical="center" wrapText="1"/>
    </xf>
    <xf numFmtId="0" fontId="138" fillId="2" borderId="0" xfId="0" applyFont="1" applyFill="1" applyAlignment="1">
      <alignment horizontal="left" vertical="center" wrapText="1"/>
    </xf>
    <xf numFmtId="0" fontId="112" fillId="0" borderId="0" xfId="0" applyFont="1" applyFill="1" applyBorder="1" applyAlignment="1">
      <alignment vertical="top" wrapText="1"/>
    </xf>
    <xf numFmtId="0" fontId="112" fillId="0" borderId="12" xfId="0" applyFont="1" applyFill="1" applyBorder="1" applyAlignment="1">
      <alignment vertical="top" wrapText="1"/>
    </xf>
    <xf numFmtId="0" fontId="112" fillId="0" borderId="0" xfId="0" applyFont="1" applyFill="1" applyBorder="1" applyAlignment="1">
      <alignment horizontal="left" vertical="top" wrapText="1"/>
    </xf>
    <xf numFmtId="0" fontId="112" fillId="0" borderId="12" xfId="0" applyFont="1" applyFill="1" applyBorder="1" applyAlignment="1">
      <alignment horizontal="left" vertical="top" wrapText="1"/>
    </xf>
    <xf numFmtId="0" fontId="54" fillId="0" borderId="0" xfId="0" applyFont="1" applyFill="1" applyBorder="1" applyAlignment="1">
      <alignment horizontal="left" vertical="center" wrapText="1"/>
    </xf>
    <xf numFmtId="0" fontId="88" fillId="0" borderId="0" xfId="0" applyFont="1" applyFill="1" applyAlignment="1">
      <alignment horizontal="center" vertical="center"/>
    </xf>
    <xf numFmtId="0" fontId="114" fillId="0" borderId="0" xfId="0" applyFont="1" applyFill="1" applyAlignment="1">
      <alignment horizontal="center"/>
    </xf>
    <xf numFmtId="0" fontId="90" fillId="0" borderId="0" xfId="17" applyFont="1" applyBorder="1" applyAlignment="1">
      <alignment horizontal="left" vertical="top" wrapText="1"/>
    </xf>
    <xf numFmtId="0" fontId="76" fillId="0" borderId="0" xfId="17" applyFont="1" applyBorder="1" applyAlignment="1">
      <alignment vertical="top" wrapText="1"/>
    </xf>
    <xf numFmtId="0" fontId="76" fillId="0" borderId="11" xfId="17" applyFont="1" applyBorder="1" applyAlignment="1">
      <alignment vertical="top" wrapText="1"/>
    </xf>
    <xf numFmtId="0" fontId="76" fillId="0" borderId="12" xfId="17" applyFont="1" applyBorder="1" applyAlignment="1">
      <alignment vertical="top" wrapText="1"/>
    </xf>
    <xf numFmtId="0" fontId="76" fillId="0" borderId="7" xfId="17" applyFont="1" applyBorder="1" applyAlignment="1">
      <alignment vertical="top" wrapText="1"/>
    </xf>
    <xf numFmtId="0" fontId="1" fillId="0" borderId="0" xfId="17" applyFont="1" applyBorder="1" applyAlignment="1">
      <alignment horizontal="left" wrapText="1"/>
    </xf>
    <xf numFmtId="0" fontId="82" fillId="0" borderId="0" xfId="17" applyFont="1" applyFill="1" applyBorder="1" applyAlignment="1">
      <alignment horizontal="left" wrapText="1"/>
    </xf>
    <xf numFmtId="0" fontId="107" fillId="0" borderId="0" xfId="17" applyFont="1" applyAlignment="1">
      <alignment horizontal="center" vertical="center"/>
    </xf>
    <xf numFmtId="0" fontId="129" fillId="0" borderId="0" xfId="17" applyFont="1" applyAlignment="1">
      <alignment horizontal="center"/>
    </xf>
    <xf numFmtId="0" fontId="89" fillId="0" borderId="4" xfId="17" applyFont="1" applyBorder="1" applyAlignment="1">
      <alignment horizontal="center" vertical="center"/>
    </xf>
    <xf numFmtId="0" fontId="89" fillId="0" borderId="2" xfId="17" applyFont="1" applyBorder="1" applyAlignment="1">
      <alignment horizontal="center" vertical="center"/>
    </xf>
    <xf numFmtId="0" fontId="89" fillId="0" borderId="0" xfId="17" applyFont="1" applyAlignment="1">
      <alignment horizontal="left"/>
    </xf>
    <xf numFmtId="0" fontId="102" fillId="0" borderId="0" xfId="0" applyFont="1" applyAlignment="1">
      <alignment horizontal="center" vertical="center" wrapText="1"/>
    </xf>
    <xf numFmtId="0" fontId="141" fillId="0" borderId="0" xfId="0" applyFont="1" applyAlignment="1">
      <alignment horizontal="center" vertical="center" readingOrder="1"/>
    </xf>
    <xf numFmtId="0" fontId="142" fillId="0" borderId="0" xfId="0" applyFont="1" applyAlignment="1">
      <alignment horizontal="center" vertical="center" readingOrder="1"/>
    </xf>
    <xf numFmtId="0" fontId="44" fillId="0" borderId="0" xfId="0" applyFont="1" applyAlignment="1">
      <alignment horizontal="center" vertical="top" wrapText="1"/>
    </xf>
    <xf numFmtId="0" fontId="44" fillId="0" borderId="0" xfId="0" applyFont="1" applyBorder="1" applyAlignment="1">
      <alignment horizontal="center" vertical="top" wrapText="1"/>
    </xf>
    <xf numFmtId="0" fontId="30" fillId="0" borderId="0" xfId="0" applyFont="1" applyBorder="1" applyAlignment="1">
      <alignment horizontal="center" vertical="top" wrapText="1"/>
    </xf>
    <xf numFmtId="0" fontId="25" fillId="0" borderId="12" xfId="0" applyFont="1" applyBorder="1" applyAlignment="1">
      <alignment horizontal="left" vertical="center" wrapText="1"/>
    </xf>
    <xf numFmtId="0" fontId="68" fillId="0" borderId="12" xfId="0" applyFont="1" applyBorder="1" applyAlignment="1">
      <alignment horizontal="right"/>
    </xf>
    <xf numFmtId="0" fontId="25" fillId="0" borderId="12" xfId="0" applyFont="1" applyBorder="1" applyAlignment="1">
      <alignment horizontal="left" wrapText="1"/>
    </xf>
    <xf numFmtId="0" fontId="48" fillId="0" borderId="0" xfId="0" applyFont="1" applyBorder="1" applyAlignment="1">
      <alignment horizontal="center" vertical="center" wrapText="1"/>
    </xf>
    <xf numFmtId="0" fontId="63" fillId="0" borderId="12" xfId="0" applyFont="1" applyBorder="1" applyAlignment="1">
      <alignment horizontal="left" vertical="center" wrapText="1"/>
    </xf>
    <xf numFmtId="0" fontId="130" fillId="0" borderId="12" xfId="0" applyFont="1" applyBorder="1" applyAlignment="1">
      <alignment horizontal="right"/>
    </xf>
    <xf numFmtId="0" fontId="57" fillId="0" borderId="15" xfId="0" applyFont="1" applyBorder="1" applyAlignment="1">
      <alignment horizontal="center" vertical="center" wrapText="1"/>
    </xf>
    <xf numFmtId="0" fontId="57" fillId="0" borderId="4" xfId="0" applyFont="1" applyBorder="1" applyAlignment="1">
      <alignment horizontal="center" vertical="center" wrapText="1"/>
    </xf>
    <xf numFmtId="0" fontId="44" fillId="0" borderId="0" xfId="0" applyFont="1" applyAlignment="1">
      <alignment horizontal="center" vertical="center" wrapText="1"/>
    </xf>
    <xf numFmtId="0" fontId="33" fillId="0" borderId="8" xfId="0" applyFont="1" applyBorder="1" applyAlignment="1">
      <alignment horizontal="center" vertical="center"/>
    </xf>
    <xf numFmtId="0" fontId="33" fillId="0" borderId="6" xfId="0" applyFont="1" applyBorder="1" applyAlignment="1">
      <alignment horizontal="center" vertical="center"/>
    </xf>
    <xf numFmtId="0" fontId="63" fillId="0" borderId="9" xfId="0" applyFont="1" applyBorder="1" applyAlignment="1">
      <alignment horizontal="center" vertical="center"/>
    </xf>
    <xf numFmtId="0" fontId="63" fillId="0" borderId="7" xfId="0" applyFont="1" applyBorder="1" applyAlignment="1">
      <alignment horizontal="center" vertical="center"/>
    </xf>
    <xf numFmtId="0" fontId="63" fillId="0" borderId="3" xfId="0" applyFont="1" applyBorder="1" applyAlignment="1">
      <alignment horizontal="center" vertical="top"/>
    </xf>
    <xf numFmtId="0" fontId="63" fillId="0" borderId="12" xfId="0" applyFont="1" applyBorder="1" applyAlignment="1">
      <alignment horizontal="center" vertical="top"/>
    </xf>
    <xf numFmtId="0" fontId="56" fillId="0" borderId="12" xfId="0" applyFont="1" applyBorder="1" applyAlignment="1">
      <alignment horizontal="left" vertical="center" wrapText="1"/>
    </xf>
    <xf numFmtId="0" fontId="136" fillId="0" borderId="12" xfId="0" applyFont="1" applyBorder="1" applyAlignment="1">
      <alignment horizontal="right"/>
    </xf>
    <xf numFmtId="0" fontId="33" fillId="0" borderId="4" xfId="0" applyFont="1" applyBorder="1" applyAlignment="1">
      <alignment horizontal="center" vertical="center"/>
    </xf>
    <xf numFmtId="0" fontId="33" fillId="0" borderId="2" xfId="0" applyFont="1" applyBorder="1" applyAlignment="1">
      <alignment horizontal="center" vertical="center"/>
    </xf>
    <xf numFmtId="0" fontId="33" fillId="0" borderId="15" xfId="0" applyFont="1" applyBorder="1" applyAlignment="1">
      <alignment horizontal="center" vertical="center"/>
    </xf>
    <xf numFmtId="0" fontId="66" fillId="0" borderId="2" xfId="0" applyFont="1" applyBorder="1" applyAlignment="1">
      <alignment horizontal="center" vertical="center" wrapText="1"/>
    </xf>
    <xf numFmtId="0" fontId="82" fillId="0" borderId="5" xfId="2" applyFont="1" applyBorder="1" applyAlignment="1">
      <alignment horizontal="center" vertical="center" wrapText="1"/>
    </xf>
    <xf numFmtId="0" fontId="82" fillId="0" borderId="13" xfId="2" applyFont="1" applyBorder="1" applyAlignment="1">
      <alignment horizontal="center" vertical="center" wrapText="1"/>
    </xf>
    <xf numFmtId="0" fontId="101" fillId="0" borderId="0" xfId="2" applyFont="1" applyAlignment="1">
      <alignment horizontal="center"/>
    </xf>
    <xf numFmtId="0" fontId="132" fillId="0" borderId="0" xfId="2" applyFont="1" applyAlignment="1">
      <alignment horizontal="center"/>
    </xf>
    <xf numFmtId="0" fontId="71" fillId="0" borderId="0" xfId="2" applyFont="1" applyAlignment="1">
      <alignment horizontal="center"/>
    </xf>
    <xf numFmtId="0" fontId="113" fillId="0" borderId="0" xfId="2" applyFont="1" applyBorder="1" applyAlignment="1">
      <alignment horizontal="left"/>
    </xf>
    <xf numFmtId="0" fontId="100" fillId="0" borderId="5" xfId="2" applyFont="1" applyBorder="1" applyAlignment="1">
      <alignment horizontal="center" vertical="center" textRotation="90" wrapText="1" readingOrder="1"/>
    </xf>
    <xf numFmtId="0" fontId="100" fillId="0" borderId="13" xfId="2" applyFont="1" applyBorder="1" applyAlignment="1">
      <alignment horizontal="center" vertical="center" textRotation="90" wrapText="1" readingOrder="1"/>
    </xf>
    <xf numFmtId="0" fontId="100" fillId="0" borderId="15" xfId="2" applyFont="1" applyBorder="1" applyAlignment="1">
      <alignment horizontal="center" vertical="center" wrapText="1" readingOrder="1"/>
    </xf>
    <xf numFmtId="0" fontId="100" fillId="0" borderId="4" xfId="2" applyFont="1" applyBorder="1" applyAlignment="1">
      <alignment horizontal="center" vertical="center" wrapText="1" readingOrder="1"/>
    </xf>
    <xf numFmtId="0" fontId="83" fillId="2" borderId="5" xfId="2" applyFont="1" applyFill="1" applyBorder="1" applyAlignment="1">
      <alignment horizontal="center" textRotation="90" wrapText="1" readingOrder="1"/>
    </xf>
    <xf numFmtId="0" fontId="83" fillId="2" borderId="13" xfId="2" applyFont="1" applyFill="1" applyBorder="1" applyAlignment="1">
      <alignment horizontal="center" textRotation="90" wrapText="1" readingOrder="1"/>
    </xf>
    <xf numFmtId="0" fontId="137" fillId="0" borderId="0" xfId="2" applyFont="1" applyAlignment="1">
      <alignment horizontal="center"/>
    </xf>
    <xf numFmtId="0" fontId="129" fillId="0" borderId="0" xfId="2" applyFont="1" applyAlignment="1">
      <alignment horizontal="center"/>
    </xf>
    <xf numFmtId="0" fontId="124" fillId="0" borderId="0" xfId="0" applyFont="1" applyAlignment="1">
      <alignment horizontal="center" vertical="center" wrapText="1"/>
    </xf>
    <xf numFmtId="0" fontId="30" fillId="0" borderId="0" xfId="0" applyFont="1" applyAlignment="1">
      <alignment horizontal="center" vertical="center"/>
    </xf>
    <xf numFmtId="0" fontId="128" fillId="2" borderId="0" xfId="0" applyFont="1" applyFill="1" applyAlignment="1">
      <alignment horizontal="left" vertical="center" wrapText="1"/>
    </xf>
    <xf numFmtId="0" fontId="127" fillId="2" borderId="0" xfId="0" applyFont="1" applyFill="1" applyBorder="1" applyAlignment="1">
      <alignment horizontal="center" vertical="center"/>
    </xf>
    <xf numFmtId="0" fontId="50" fillId="2" borderId="0" xfId="0" applyFont="1" applyFill="1" applyAlignment="1">
      <alignment horizontal="left" vertical="center" wrapText="1"/>
    </xf>
    <xf numFmtId="49" fontId="134" fillId="2" borderId="0" xfId="0" applyNumberFormat="1" applyFont="1" applyFill="1" applyAlignment="1">
      <alignment horizontal="left" vertical="center" wrapText="1"/>
    </xf>
    <xf numFmtId="49" fontId="68" fillId="2" borderId="0" xfId="0" applyNumberFormat="1" applyFont="1" applyFill="1" applyAlignment="1">
      <alignment horizontal="left" vertical="center" wrapText="1"/>
    </xf>
    <xf numFmtId="0" fontId="38" fillId="0" borderId="0" xfId="22" applyFont="1" applyFill="1" applyAlignment="1">
      <alignment horizontal="center" vertical="center" wrapText="1"/>
    </xf>
    <xf numFmtId="0" fontId="38" fillId="0" borderId="0" xfId="22" applyFont="1" applyFill="1" applyAlignment="1">
      <alignment horizontal="center" vertical="center"/>
    </xf>
    <xf numFmtId="0" fontId="133" fillId="0" borderId="0" xfId="22" applyFont="1" applyFill="1" applyAlignment="1">
      <alignment horizontal="center" vertical="center" wrapText="1"/>
    </xf>
    <xf numFmtId="0" fontId="133" fillId="0" borderId="0" xfId="22" applyFont="1" applyFill="1" applyAlignment="1">
      <alignment horizontal="center" vertical="center"/>
    </xf>
    <xf numFmtId="0" fontId="45" fillId="0" borderId="12" xfId="0" applyFont="1" applyBorder="1" applyAlignment="1">
      <alignment horizontal="left" vertical="center" wrapText="1"/>
    </xf>
    <xf numFmtId="0" fontId="67" fillId="0" borderId="10" xfId="0" applyFont="1" applyBorder="1" applyAlignment="1">
      <alignment horizontal="left" vertical="top" wrapText="1"/>
    </xf>
    <xf numFmtId="0" fontId="67" fillId="0" borderId="0" xfId="0" applyFont="1" applyBorder="1" applyAlignment="1">
      <alignment horizontal="left" vertical="top" wrapText="1"/>
    </xf>
    <xf numFmtId="0" fontId="40" fillId="0" borderId="6" xfId="0" applyFont="1" applyBorder="1" applyAlignment="1">
      <alignment horizontal="left" vertical="top" wrapText="1"/>
    </xf>
    <xf numFmtId="0" fontId="40" fillId="0" borderId="12" xfId="0" applyFont="1" applyBorder="1" applyAlignment="1">
      <alignment horizontal="left" vertical="top" wrapText="1"/>
    </xf>
    <xf numFmtId="0" fontId="54" fillId="0" borderId="12" xfId="0" applyFont="1" applyBorder="1" applyAlignment="1">
      <alignment horizontal="right"/>
    </xf>
    <xf numFmtId="0" fontId="45" fillId="0" borderId="8" xfId="0" applyFont="1" applyBorder="1" applyAlignment="1">
      <alignment horizontal="center" vertical="center" wrapText="1"/>
    </xf>
    <xf numFmtId="0" fontId="45" fillId="0" borderId="3"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0" xfId="0" applyFont="1" applyBorder="1" applyAlignment="1">
      <alignment horizontal="center" vertical="center" wrapText="1"/>
    </xf>
    <xf numFmtId="0" fontId="45" fillId="0" borderId="0" xfId="0" applyFont="1" applyBorder="1" applyAlignment="1">
      <alignment horizontal="left" wrapText="1"/>
    </xf>
    <xf numFmtId="0" fontId="40" fillId="0" borderId="10" xfId="0" applyFont="1" applyBorder="1" applyAlignment="1">
      <alignment horizontal="left" vertical="top" wrapText="1"/>
    </xf>
    <xf numFmtId="0" fontId="40" fillId="0" borderId="0" xfId="0" applyFont="1" applyBorder="1" applyAlignment="1">
      <alignment horizontal="left" vertical="top" wrapText="1"/>
    </xf>
    <xf numFmtId="0" fontId="88" fillId="3" borderId="0" xfId="0" applyFont="1" applyFill="1" applyAlignment="1">
      <alignment horizontal="center" vertical="center" wrapText="1"/>
    </xf>
    <xf numFmtId="0" fontId="83" fillId="0" borderId="0" xfId="0" applyFont="1" applyAlignment="1">
      <alignment horizontal="justify" vertical="top" wrapText="1"/>
    </xf>
    <xf numFmtId="0" fontId="83" fillId="0" borderId="0" xfId="0" applyFont="1" applyAlignment="1">
      <alignment horizontal="justify" vertical="top"/>
    </xf>
    <xf numFmtId="0" fontId="114" fillId="3" borderId="0" xfId="0" applyFont="1" applyFill="1" applyAlignment="1">
      <alignment horizontal="center" vertical="center" wrapText="1"/>
    </xf>
    <xf numFmtId="0" fontId="49" fillId="0" borderId="0" xfId="0" applyFont="1" applyAlignment="1">
      <alignment horizontal="justify" vertical="top" wrapText="1"/>
    </xf>
    <xf numFmtId="0" fontId="49" fillId="0" borderId="0" xfId="0" applyFont="1" applyAlignment="1">
      <alignment horizontal="justify" vertical="top"/>
    </xf>
    <xf numFmtId="0" fontId="96" fillId="0" borderId="0" xfId="0" applyFont="1" applyAlignment="1">
      <alignment horizontal="center" vertical="center" wrapText="1"/>
    </xf>
    <xf numFmtId="0" fontId="56" fillId="0" borderId="0" xfId="0" applyFont="1" applyBorder="1" applyAlignment="1">
      <alignment horizontal="left" vertical="center" wrapText="1"/>
    </xf>
    <xf numFmtId="0" fontId="56" fillId="0" borderId="0" xfId="0" applyFont="1" applyBorder="1" applyAlignment="1">
      <alignment horizontal="right"/>
    </xf>
    <xf numFmtId="0" fontId="56" fillId="4" borderId="2" xfId="0" applyFont="1" applyFill="1" applyBorder="1" applyAlignment="1">
      <alignment horizontal="center" vertical="center" wrapText="1"/>
    </xf>
    <xf numFmtId="0" fontId="30" fillId="0" borderId="0" xfId="0" applyFont="1" applyAlignment="1">
      <alignment horizontal="center" vertical="center" wrapText="1"/>
    </xf>
    <xf numFmtId="0" fontId="136" fillId="0" borderId="0" xfId="0" applyFont="1" applyBorder="1" applyAlignment="1">
      <alignment horizontal="right"/>
    </xf>
    <xf numFmtId="49" fontId="25" fillId="0" borderId="0" xfId="0" applyNumberFormat="1" applyFont="1" applyAlignment="1">
      <alignment horizontal="justify" vertical="center" wrapText="1"/>
    </xf>
    <xf numFmtId="0" fontId="128" fillId="2" borderId="0" xfId="0" applyFont="1" applyFill="1" applyBorder="1" applyAlignment="1">
      <alignment horizontal="left" vertical="center" wrapText="1"/>
    </xf>
    <xf numFmtId="0" fontId="50" fillId="2" borderId="0" xfId="0" applyFont="1" applyFill="1" applyBorder="1" applyAlignment="1">
      <alignment horizontal="left" vertical="center" wrapText="1"/>
    </xf>
    <xf numFmtId="49" fontId="25" fillId="0" borderId="0" xfId="0" applyNumberFormat="1" applyFont="1" applyAlignment="1">
      <alignment horizontal="justify" vertical="top" wrapText="1"/>
    </xf>
    <xf numFmtId="0" fontId="70" fillId="0" borderId="0" xfId="0" applyFont="1" applyAlignment="1">
      <alignment horizontal="center"/>
    </xf>
    <xf numFmtId="0" fontId="42" fillId="0" borderId="0" xfId="0" applyFont="1" applyAlignment="1">
      <alignment horizontal="center"/>
    </xf>
    <xf numFmtId="0" fontId="125" fillId="0" borderId="0" xfId="0" applyFont="1" applyAlignment="1">
      <alignment horizontal="center"/>
    </xf>
    <xf numFmtId="0" fontId="126" fillId="2" borderId="15" xfId="0" applyFont="1" applyFill="1" applyBorder="1" applyAlignment="1">
      <alignment horizontal="center" vertical="center" wrapText="1" readingOrder="1"/>
    </xf>
    <xf numFmtId="0" fontId="126" fillId="2" borderId="14" xfId="0" applyFont="1" applyFill="1" applyBorder="1" applyAlignment="1">
      <alignment horizontal="center" vertical="center" wrapText="1" readingOrder="1"/>
    </xf>
    <xf numFmtId="0" fontId="126" fillId="2" borderId="4" xfId="0" applyFont="1" applyFill="1" applyBorder="1" applyAlignment="1">
      <alignment horizontal="center" vertical="center" wrapText="1" readingOrder="1"/>
    </xf>
    <xf numFmtId="0" fontId="63" fillId="0" borderId="15" xfId="0" applyFont="1" applyBorder="1" applyAlignment="1">
      <alignment horizontal="center" vertical="center" wrapText="1" readingOrder="1"/>
    </xf>
    <xf numFmtId="0" fontId="63" fillId="0" borderId="14" xfId="0" applyFont="1" applyBorder="1" applyAlignment="1">
      <alignment horizontal="center" vertical="center" wrapText="1" readingOrder="1"/>
    </xf>
    <xf numFmtId="0" fontId="63" fillId="0" borderId="4" xfId="0" applyFont="1" applyBorder="1" applyAlignment="1">
      <alignment horizontal="center" vertical="center" wrapText="1" readingOrder="1"/>
    </xf>
    <xf numFmtId="0" fontId="126" fillId="2" borderId="9" xfId="0" applyFont="1" applyFill="1" applyBorder="1" applyAlignment="1">
      <alignment horizontal="center" vertical="center" wrapText="1" readingOrder="1"/>
    </xf>
    <xf numFmtId="0" fontId="126" fillId="2" borderId="7" xfId="0" applyFont="1" applyFill="1" applyBorder="1" applyAlignment="1">
      <alignment horizontal="center" vertical="center" wrapText="1" readingOrder="1"/>
    </xf>
    <xf numFmtId="0" fontId="38" fillId="0" borderId="0" xfId="0" applyFont="1" applyAlignment="1">
      <alignment horizontal="center" vertical="center" readingOrder="1"/>
    </xf>
    <xf numFmtId="0" fontId="151" fillId="0" borderId="0" xfId="0" applyFont="1" applyAlignment="1">
      <alignment horizontal="center" vertical="center" readingOrder="1"/>
    </xf>
    <xf numFmtId="0" fontId="1" fillId="0" borderId="0" xfId="0" applyFont="1" applyAlignment="1">
      <alignment horizontal="center"/>
    </xf>
    <xf numFmtId="0" fontId="144" fillId="0" borderId="0" xfId="0" applyFont="1" applyAlignment="1">
      <alignment horizontal="center"/>
    </xf>
    <xf numFmtId="0" fontId="33" fillId="0" borderId="0" xfId="0" applyFont="1" applyAlignment="1">
      <alignment horizontal="left"/>
    </xf>
    <xf numFmtId="0" fontId="2" fillId="0" borderId="14" xfId="0" applyFont="1" applyBorder="1" applyAlignment="1">
      <alignment horizontal="center" vertical="center" wrapText="1"/>
    </xf>
    <xf numFmtId="0" fontId="2" fillId="0" borderId="4" xfId="0" applyFont="1" applyBorder="1" applyAlignment="1">
      <alignment horizontal="center" vertical="center" wrapText="1"/>
    </xf>
    <xf numFmtId="0" fontId="30" fillId="0" borderId="14" xfId="0" applyFont="1" applyBorder="1" applyAlignment="1">
      <alignment horizontal="center" vertical="center" wrapText="1"/>
    </xf>
    <xf numFmtId="0" fontId="34" fillId="0" borderId="0" xfId="0" applyFont="1" applyAlignment="1">
      <alignment horizontal="center"/>
    </xf>
    <xf numFmtId="0" fontId="9" fillId="0" borderId="0" xfId="0" applyFont="1" applyAlignment="1">
      <alignment horizontal="center"/>
    </xf>
    <xf numFmtId="0" fontId="2" fillId="0" borderId="0" xfId="0" applyFont="1" applyAlignment="1">
      <alignment horizontal="left"/>
    </xf>
    <xf numFmtId="0" fontId="25" fillId="0" borderId="14" xfId="0" applyFont="1" applyBorder="1" applyAlignment="1">
      <alignment horizontal="center" vertical="center" wrapText="1"/>
    </xf>
    <xf numFmtId="0" fontId="25" fillId="0" borderId="4" xfId="0" applyFont="1" applyBorder="1" applyAlignment="1">
      <alignment horizontal="center" vertical="center" wrapText="1"/>
    </xf>
    <xf numFmtId="0" fontId="48" fillId="0" borderId="12" xfId="0" applyFont="1" applyBorder="1" applyAlignment="1">
      <alignment horizontal="center" wrapText="1"/>
    </xf>
    <xf numFmtId="0" fontId="48" fillId="0" borderId="8" xfId="0" applyFont="1" applyBorder="1" applyAlignment="1">
      <alignment horizontal="center"/>
    </xf>
    <xf numFmtId="0" fontId="48" fillId="0" borderId="3" xfId="0" applyFont="1" applyBorder="1" applyAlignment="1">
      <alignment horizontal="center"/>
    </xf>
    <xf numFmtId="0" fontId="48" fillId="0" borderId="9" xfId="0" applyFont="1" applyBorder="1" applyAlignment="1">
      <alignment horizontal="center"/>
    </xf>
    <xf numFmtId="0" fontId="67" fillId="0" borderId="8" xfId="2" applyFont="1" applyBorder="1" applyAlignment="1">
      <alignment horizontal="center" wrapText="1" readingOrder="1"/>
    </xf>
    <xf numFmtId="0" fontId="67" fillId="0" borderId="6" xfId="2" applyFont="1" applyBorder="1" applyAlignment="1">
      <alignment horizontal="center" wrapText="1" readingOrder="1"/>
    </xf>
    <xf numFmtId="0" fontId="70" fillId="0" borderId="5" xfId="2" applyFont="1" applyBorder="1" applyAlignment="1">
      <alignment horizontal="center" vertical="center" wrapText="1"/>
    </xf>
    <xf numFmtId="0" fontId="70" fillId="0" borderId="13" xfId="2" applyFont="1" applyBorder="1" applyAlignment="1">
      <alignment horizontal="center" vertical="center" wrapText="1"/>
    </xf>
    <xf numFmtId="0" fontId="0" fillId="0" borderId="0" xfId="0" applyAlignment="1">
      <alignment horizontal="center"/>
    </xf>
    <xf numFmtId="0" fontId="57" fillId="0" borderId="0" xfId="0" applyFont="1" applyAlignment="1">
      <alignment horizontal="center" vertical="center" wrapText="1"/>
    </xf>
    <xf numFmtId="0" fontId="57" fillId="0" borderId="12" xfId="0" applyFont="1" applyBorder="1" applyAlignment="1">
      <alignment horizontal="center" vertical="center" wrapText="1"/>
    </xf>
    <xf numFmtId="0" fontId="0" fillId="0" borderId="2" xfId="0" applyBorder="1" applyAlignment="1"/>
    <xf numFmtId="0" fontId="29" fillId="2" borderId="9" xfId="0" applyFont="1" applyFill="1" applyBorder="1" applyAlignment="1">
      <alignment horizontal="center" vertical="center" wrapText="1" readingOrder="1"/>
    </xf>
    <xf numFmtId="0" fontId="29" fillId="2" borderId="7" xfId="0" applyFont="1" applyFill="1" applyBorder="1" applyAlignment="1">
      <alignment horizontal="center" vertical="center" wrapText="1" readingOrder="1"/>
    </xf>
    <xf numFmtId="0" fontId="29" fillId="2" borderId="15" xfId="0" applyFont="1" applyFill="1" applyBorder="1" applyAlignment="1">
      <alignment horizontal="center" vertical="center" wrapText="1" readingOrder="1"/>
    </xf>
    <xf numFmtId="0" fontId="29" fillId="2" borderId="14" xfId="0" applyFont="1" applyFill="1" applyBorder="1" applyAlignment="1">
      <alignment horizontal="center" vertical="center" wrapText="1" readingOrder="1"/>
    </xf>
    <xf numFmtId="0" fontId="29" fillId="2" borderId="4" xfId="0" applyFont="1" applyFill="1" applyBorder="1" applyAlignment="1">
      <alignment horizontal="center" vertical="center" wrapText="1" readingOrder="1"/>
    </xf>
    <xf numFmtId="0" fontId="30" fillId="0" borderId="15" xfId="0" applyFont="1" applyBorder="1" applyAlignment="1">
      <alignment horizontal="center" vertical="center" wrapText="1" readingOrder="1"/>
    </xf>
    <xf numFmtId="0" fontId="30" fillId="0" borderId="14" xfId="0" applyFont="1" applyBorder="1" applyAlignment="1">
      <alignment horizontal="center" vertical="center" wrapText="1" readingOrder="1"/>
    </xf>
    <xf numFmtId="0" fontId="30" fillId="0" borderId="4" xfId="0" applyFont="1" applyBorder="1" applyAlignment="1">
      <alignment horizontal="center" vertical="center" wrapText="1" readingOrder="1"/>
    </xf>
    <xf numFmtId="0" fontId="118" fillId="0" borderId="18" xfId="0" applyFont="1" applyBorder="1" applyAlignment="1">
      <alignment horizontal="center" wrapText="1"/>
    </xf>
    <xf numFmtId="0" fontId="118" fillId="0" borderId="19" xfId="0" applyFont="1" applyBorder="1" applyAlignment="1">
      <alignment horizontal="center" wrapText="1"/>
    </xf>
    <xf numFmtId="0" fontId="118" fillId="0" borderId="20" xfId="0" applyFont="1" applyBorder="1" applyAlignment="1">
      <alignment horizontal="center" wrapText="1"/>
    </xf>
    <xf numFmtId="0" fontId="32" fillId="0" borderId="22" xfId="0" applyFont="1" applyBorder="1" applyAlignment="1">
      <alignment horizontal="center" wrapText="1"/>
    </xf>
    <xf numFmtId="0" fontId="32" fillId="0" borderId="23" xfId="0" applyFont="1" applyBorder="1" applyAlignment="1">
      <alignment horizontal="center" wrapText="1"/>
    </xf>
    <xf numFmtId="0" fontId="32" fillId="0" borderId="24" xfId="0" applyFont="1" applyBorder="1" applyAlignment="1">
      <alignment horizontal="center" wrapText="1"/>
    </xf>
    <xf numFmtId="0" fontId="0" fillId="0" borderId="8" xfId="0" applyBorder="1" applyAlignment="1">
      <alignment horizontal="center"/>
    </xf>
    <xf numFmtId="0" fontId="0" fillId="0" borderId="3" xfId="0" applyBorder="1" applyAlignment="1">
      <alignment horizontal="center"/>
    </xf>
    <xf numFmtId="0" fontId="0" fillId="0" borderId="9" xfId="0" applyBorder="1" applyAlignment="1">
      <alignment horizontal="center"/>
    </xf>
    <xf numFmtId="0" fontId="0" fillId="0" borderId="6" xfId="0" applyBorder="1" applyAlignment="1"/>
    <xf numFmtId="0" fontId="0" fillId="0" borderId="12" xfId="0" applyBorder="1" applyAlignment="1"/>
    <xf numFmtId="0" fontId="115" fillId="0" borderId="2" xfId="0" applyFont="1" applyBorder="1" applyAlignment="1">
      <alignment horizontal="center"/>
    </xf>
    <xf numFmtId="0" fontId="0" fillId="0" borderId="15" xfId="0" applyBorder="1" applyAlignment="1"/>
    <xf numFmtId="0" fontId="0" fillId="0" borderId="14" xfId="0" applyBorder="1" applyAlignment="1"/>
    <xf numFmtId="0" fontId="0" fillId="0" borderId="4" xfId="0" applyBorder="1" applyAlignment="1"/>
    <xf numFmtId="0" fontId="1" fillId="2" borderId="0" xfId="0" applyFont="1" applyFill="1" applyAlignment="1">
      <alignment horizontal="center"/>
    </xf>
    <xf numFmtId="0" fontId="146" fillId="2" borderId="0" xfId="0" applyFont="1" applyFill="1" applyAlignment="1">
      <alignment horizontal="center"/>
    </xf>
    <xf numFmtId="0" fontId="30" fillId="0" borderId="12" xfId="0" applyFont="1" applyBorder="1" applyAlignment="1">
      <alignment horizontal="center" wrapText="1"/>
    </xf>
    <xf numFmtId="0" fontId="30" fillId="0" borderId="8" xfId="0" applyFont="1" applyBorder="1" applyAlignment="1">
      <alignment horizontal="center"/>
    </xf>
    <xf numFmtId="0" fontId="30" fillId="0" borderId="3" xfId="0" applyFont="1" applyBorder="1" applyAlignment="1">
      <alignment horizontal="center"/>
    </xf>
    <xf numFmtId="0" fontId="30" fillId="0" borderId="9" xfId="0" applyFont="1" applyBorder="1" applyAlignment="1">
      <alignment horizontal="center"/>
    </xf>
    <xf numFmtId="0" fontId="38" fillId="2" borderId="12" xfId="0" applyFont="1" applyFill="1" applyBorder="1" applyAlignment="1">
      <alignment horizontal="center" vertical="center"/>
    </xf>
    <xf numFmtId="0" fontId="82" fillId="2" borderId="0" xfId="0" applyFont="1" applyFill="1" applyBorder="1" applyAlignment="1">
      <alignment horizontal="center" wrapText="1"/>
    </xf>
    <xf numFmtId="0" fontId="132" fillId="2" borderId="0" xfId="0" applyFont="1" applyFill="1" applyBorder="1" applyAlignment="1">
      <alignment horizontal="center" wrapText="1"/>
    </xf>
    <xf numFmtId="0" fontId="2" fillId="0" borderId="12" xfId="0" applyFont="1" applyBorder="1" applyAlignment="1">
      <alignment horizontal="left"/>
    </xf>
    <xf numFmtId="0" fontId="70" fillId="2" borderId="0" xfId="0" applyFont="1" applyFill="1" applyBorder="1" applyAlignment="1">
      <alignment horizontal="center" wrapText="1"/>
    </xf>
    <xf numFmtId="0" fontId="46" fillId="0" borderId="0" xfId="0" applyFont="1" applyAlignment="1">
      <alignment horizontal="center" vertical="center" wrapText="1"/>
    </xf>
    <xf numFmtId="0" fontId="46" fillId="0" borderId="0" xfId="0" applyFont="1" applyAlignment="1">
      <alignment horizontal="center" vertical="center"/>
    </xf>
    <xf numFmtId="0" fontId="29" fillId="2" borderId="2" xfId="0" applyFont="1" applyFill="1" applyBorder="1" applyAlignment="1">
      <alignment horizontal="center" vertical="center" wrapText="1" readingOrder="1"/>
    </xf>
    <xf numFmtId="0" fontId="115" fillId="0" borderId="6" xfId="0" applyFont="1" applyBorder="1" applyAlignment="1">
      <alignment horizontal="center"/>
    </xf>
    <xf numFmtId="0" fontId="115" fillId="0" borderId="12" xfId="0" applyFont="1" applyBorder="1" applyAlignment="1">
      <alignment horizontal="center"/>
    </xf>
  </cellXfs>
  <cellStyles count="23">
    <cellStyle name="Comma" xfId="1" builtinId="3"/>
    <cellStyle name="Comma 2" xfId="14"/>
    <cellStyle name="Date" xfId="3"/>
    <cellStyle name="Euro" xfId="4"/>
    <cellStyle name="Fixed" xfId="5"/>
    <cellStyle name="Followed Hyperlink" xfId="6"/>
    <cellStyle name="Heading1" xfId="7"/>
    <cellStyle name="Heading2" xfId="8"/>
    <cellStyle name="Hyperlink" xfId="9"/>
    <cellStyle name="Normal" xfId="0" builtinId="0"/>
    <cellStyle name="Normal 2" xfId="2"/>
    <cellStyle name="Normal 2 2" xfId="15"/>
    <cellStyle name="Normal 2 3" xfId="20"/>
    <cellStyle name="Normal 3" xfId="16"/>
    <cellStyle name="Normal 4" xfId="17"/>
    <cellStyle name="Percent 2" xfId="21"/>
    <cellStyle name="Обычный 2" xfId="10"/>
    <cellStyle name="Обычный 3" xfId="11"/>
    <cellStyle name="Обычный 4" xfId="18"/>
    <cellStyle name="Обычный 5" xfId="19"/>
    <cellStyle name="Обычный_PIB" xfId="22"/>
    <cellStyle name="Процентный 2" xfId="12"/>
    <cellStyle name="Процентный 3" xfId="13"/>
  </cellStyles>
  <dxfs count="0"/>
  <tableStyles count="0" defaultTableStyle="TableStyleMedium2" defaultPivotStyle="PivotStyleMedium9"/>
  <colors>
    <mruColors>
      <color rgb="FFB7DEE8"/>
      <color rgb="FF0066FF"/>
      <color rgb="FF8BB953"/>
      <color rgb="FF88B6E8"/>
      <color rgb="FF2F527D"/>
      <color rgb="FF2C3D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4368954248366028E-2"/>
          <c:y val="2.4178883716883464E-2"/>
          <c:w val="0.87993131722387252"/>
          <c:h val="0.77206943054770083"/>
        </c:manualLayout>
      </c:layout>
      <c:barChart>
        <c:barDir val="bar"/>
        <c:grouping val="clustered"/>
        <c:varyColors val="0"/>
        <c:ser>
          <c:idx val="1"/>
          <c:order val="0"/>
          <c:tx>
            <c:strRef>
              <c:f>[3]Grafice!$J$3</c:f>
              <c:strCache>
                <c:ptCount val="1"/>
                <c:pt idx="0">
                  <c:v>Consumul final/ Конечное потребление</c:v>
                </c:pt>
              </c:strCache>
            </c:strRef>
          </c:tx>
          <c:invertIfNegative val="0"/>
          <c:dLbls>
            <c:dLbl>
              <c:idx val="0"/>
              <c:layout>
                <c:manualLayout>
                  <c:x val="-2.023267577137076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B8-4E50-8EC9-CDA7E641E527}"/>
                </c:ext>
              </c:extLst>
            </c:dLbl>
            <c:dLbl>
              <c:idx val="1"/>
              <c:layout>
                <c:manualLayout>
                  <c:x val="0"/>
                  <c:y val="8.21355236139630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B8-4E50-8EC9-CDA7E641E527}"/>
                </c:ext>
              </c:extLst>
            </c:dLbl>
            <c:dLbl>
              <c:idx val="2"/>
              <c:layout>
                <c:manualLayout>
                  <c:x val="7.4185620829737141E-17"/>
                  <c:y val="8.21355236139630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B8-4E50-8EC9-CDA7E641E527}"/>
                </c:ext>
              </c:extLst>
            </c:dLbl>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B8-4E50-8EC9-CDA7E641E527}"/>
                </c:ext>
              </c:extLst>
            </c:dLbl>
            <c:dLbl>
              <c:idx val="4"/>
              <c:layout>
                <c:manualLayout>
                  <c:x val="0"/>
                  <c:y val="2.7378507871321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B8-4E50-8EC9-CDA7E641E527}"/>
                </c:ext>
              </c:extLst>
            </c:dLbl>
            <c:numFmt formatCode="#,##0" sourceLinked="0"/>
            <c:spPr>
              <a:noFill/>
              <a:ln>
                <a:noFill/>
              </a:ln>
              <a:effectLst/>
            </c:spPr>
            <c:txPr>
              <a:bodyPr rot="0" vert="horz"/>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[3]Grafice!$K$1:$R$1</c:f>
              <c:numCache>
                <c:formatCode>General</c:formatCode>
                <c:ptCount val="8"/>
                <c:pt idx="0">
                  <c:v>2012</c:v>
                </c:pt>
                <c:pt idx="1">
                  <c:v>2013</c:v>
                </c:pt>
                <c:pt idx="2">
                  <c:v>2014</c:v>
                </c:pt>
                <c:pt idx="3">
                  <c:v>2015</c:v>
                </c:pt>
                <c:pt idx="4">
                  <c:v>2016</c:v>
                </c:pt>
                <c:pt idx="5">
                  <c:v>2017</c:v>
                </c:pt>
                <c:pt idx="6">
                  <c:v>2018</c:v>
                </c:pt>
                <c:pt idx="7">
                  <c:v>2019</c:v>
                </c:pt>
              </c:numCache>
            </c:numRef>
          </c:cat>
          <c:val>
            <c:numRef>
              <c:f>[3]Grafice!$K$3:$R$3</c:f>
              <c:numCache>
                <c:formatCode>General</c:formatCode>
                <c:ptCount val="8"/>
                <c:pt idx="0">
                  <c:v>115861.74336598488</c:v>
                </c:pt>
                <c:pt idx="1">
                  <c:v>127378.85333562249</c:v>
                </c:pt>
                <c:pt idx="2">
                  <c:v>139620.54825310994</c:v>
                </c:pt>
                <c:pt idx="3">
                  <c:v>148588.2107543087</c:v>
                </c:pt>
                <c:pt idx="4">
                  <c:v>162481.92919193453</c:v>
                </c:pt>
                <c:pt idx="5">
                  <c:v>180065.29279131274</c:v>
                </c:pt>
                <c:pt idx="6">
                  <c:v>192458.58871149871</c:v>
                </c:pt>
                <c:pt idx="7">
                  <c:v>209164.94261785888</c:v>
                </c:pt>
              </c:numCache>
            </c:numRef>
          </c:val>
          <c:extLst>
            <c:ext xmlns:c16="http://schemas.microsoft.com/office/drawing/2014/chart" uri="{C3380CC4-5D6E-409C-BE32-E72D297353CC}">
              <c16:uniqueId val="{00000005-0CB8-4E50-8EC9-CDA7E641E527}"/>
            </c:ext>
          </c:extLst>
        </c:ser>
        <c:ser>
          <c:idx val="4"/>
          <c:order val="1"/>
          <c:tx>
            <c:strRef>
              <c:f>[3]Grafice!$J$6</c:f>
              <c:strCache>
                <c:ptCount val="1"/>
                <c:pt idx="0">
                  <c:v>Produsul intern brut/ Валовой внутренний продукт </c:v>
                </c:pt>
              </c:strCache>
            </c:strRef>
          </c:tx>
          <c:invertIfNegative val="0"/>
          <c:dLbls>
            <c:numFmt formatCode="#,##0" sourceLinked="0"/>
            <c:spPr>
              <a:noFill/>
              <a:ln>
                <a:noFill/>
              </a:ln>
              <a:effectLst/>
            </c:spPr>
            <c:txPr>
              <a:bodyPr rot="0" vert="horz" wrap="square" lIns="38100" tIns="19050" rIns="38100" bIns="19050" anchor="ctr">
                <a:spAutoFit/>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[3]Grafice!$K$1:$R$1</c:f>
              <c:numCache>
                <c:formatCode>General</c:formatCode>
                <c:ptCount val="8"/>
                <c:pt idx="0">
                  <c:v>2012</c:v>
                </c:pt>
                <c:pt idx="1">
                  <c:v>2013</c:v>
                </c:pt>
                <c:pt idx="2">
                  <c:v>2014</c:v>
                </c:pt>
                <c:pt idx="3">
                  <c:v>2015</c:v>
                </c:pt>
                <c:pt idx="4">
                  <c:v>2016</c:v>
                </c:pt>
                <c:pt idx="5">
                  <c:v>2017</c:v>
                </c:pt>
                <c:pt idx="6">
                  <c:v>2018</c:v>
                </c:pt>
                <c:pt idx="7">
                  <c:v>2019</c:v>
                </c:pt>
              </c:numCache>
            </c:numRef>
          </c:cat>
          <c:val>
            <c:numRef>
              <c:f>[3]Grafice!$K$6:$R$6</c:f>
              <c:numCache>
                <c:formatCode>General</c:formatCode>
                <c:ptCount val="8"/>
                <c:pt idx="0">
                  <c:v>105480.18387028553</c:v>
                </c:pt>
                <c:pt idx="1">
                  <c:v>119532.87071913933</c:v>
                </c:pt>
                <c:pt idx="2">
                  <c:v>133481.63432557977</c:v>
                </c:pt>
                <c:pt idx="3">
                  <c:v>145753.6424331328</c:v>
                </c:pt>
                <c:pt idx="4">
                  <c:v>160814.56361651476</c:v>
                </c:pt>
                <c:pt idx="5">
                  <c:v>178880.88987847397</c:v>
                </c:pt>
                <c:pt idx="6">
                  <c:v>192508.55300174025</c:v>
                </c:pt>
                <c:pt idx="7">
                  <c:v>210378.05869641004</c:v>
                </c:pt>
              </c:numCache>
            </c:numRef>
          </c:val>
          <c:extLst>
            <c:ext xmlns:c16="http://schemas.microsoft.com/office/drawing/2014/chart" uri="{C3380CC4-5D6E-409C-BE32-E72D297353CC}">
              <c16:uniqueId val="{00000006-0CB8-4E50-8EC9-CDA7E641E527}"/>
            </c:ext>
          </c:extLst>
        </c:ser>
        <c:dLbls>
          <c:showLegendKey val="0"/>
          <c:showVal val="1"/>
          <c:showCatName val="0"/>
          <c:showSerName val="0"/>
          <c:showPercent val="0"/>
          <c:showBubbleSize val="0"/>
        </c:dLbls>
        <c:gapWidth val="50"/>
        <c:axId val="96978816"/>
        <c:axId val="96980352"/>
      </c:barChart>
      <c:catAx>
        <c:axId val="96978816"/>
        <c:scaling>
          <c:orientation val="minMax"/>
        </c:scaling>
        <c:delete val="0"/>
        <c:axPos val="l"/>
        <c:numFmt formatCode="General" sourceLinked="1"/>
        <c:majorTickMark val="out"/>
        <c:minorTickMark val="none"/>
        <c:tickLblPos val="nextTo"/>
        <c:spPr>
          <a:ln>
            <a:solidFill>
              <a:schemeClr val="tx1"/>
            </a:solidFill>
          </a:ln>
        </c:spPr>
        <c:txPr>
          <a:bodyPr rot="-60000000" vert="horz"/>
          <a:lstStyle/>
          <a:p>
            <a:pPr>
              <a:defRPr/>
            </a:pPr>
            <a:endParaRPr lang="en-US"/>
          </a:p>
        </c:txPr>
        <c:crossAx val="96980352"/>
        <c:crosses val="autoZero"/>
        <c:auto val="1"/>
        <c:lblAlgn val="ctr"/>
        <c:lblOffset val="100"/>
        <c:noMultiLvlLbl val="0"/>
      </c:catAx>
      <c:valAx>
        <c:axId val="96980352"/>
        <c:scaling>
          <c:orientation val="minMax"/>
          <c:max val="250000"/>
        </c:scaling>
        <c:delete val="0"/>
        <c:axPos val="b"/>
        <c:numFmt formatCode="General" sourceLinked="1"/>
        <c:majorTickMark val="out"/>
        <c:minorTickMark val="none"/>
        <c:tickLblPos val="nextTo"/>
        <c:spPr>
          <a:ln>
            <a:solidFill>
              <a:schemeClr val="tx1"/>
            </a:solidFill>
          </a:ln>
        </c:spPr>
        <c:txPr>
          <a:bodyPr rot="-60000000" vert="horz"/>
          <a:lstStyle/>
          <a:p>
            <a:pPr>
              <a:defRPr/>
            </a:pPr>
            <a:endParaRPr lang="en-US"/>
          </a:p>
        </c:txPr>
        <c:crossAx val="96978816"/>
        <c:crosses val="autoZero"/>
        <c:crossBetween val="between"/>
      </c:valAx>
    </c:plotArea>
    <c:legend>
      <c:legendPos val="b"/>
      <c:layout>
        <c:manualLayout>
          <c:xMode val="edge"/>
          <c:yMode val="edge"/>
          <c:x val="0.16541241565789969"/>
          <c:y val="0.88977941695980223"/>
          <c:w val="0.64486127450980402"/>
          <c:h val="0.10795923656081594"/>
        </c:manualLayout>
      </c:layout>
      <c:overlay val="0"/>
      <c:txPr>
        <a:bodyPr rot="0" vert="horz"/>
        <a:lstStyle/>
        <a:p>
          <a:pPr>
            <a:defRPr sz="1200"/>
          </a:pPr>
          <a:endParaRPr lang="en-US"/>
        </a:p>
      </c:txPr>
    </c:legend>
    <c:plotVisOnly val="1"/>
    <c:dispBlanksAs val="gap"/>
    <c:showDLblsOverMax val="0"/>
  </c:chart>
  <c:spPr>
    <a:ln>
      <a:noFill/>
    </a:ln>
  </c:spPr>
  <c:txPr>
    <a:bodyPr/>
    <a:lstStyle/>
    <a:p>
      <a:pPr>
        <a:defRPr>
          <a:latin typeface="Times New Roman" panose="02020603050405020304" pitchFamily="18" charset="0"/>
          <a:cs typeface="Times New Roman" panose="02020603050405020304" pitchFamily="18" charset="0"/>
        </a:defRPr>
      </a:pPr>
      <a:endParaRPr lang="en-US"/>
    </a:p>
  </c:txPr>
  <c:printSettings>
    <c:headerFooter/>
    <c:pageMargins b="0.75" l="0.7" r="0.5" t="0.75" header="0.3" footer="0.3"/>
    <c:pageSetup paperSize="9"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1"/>
    <c:plotArea>
      <c:layout>
        <c:manualLayout>
          <c:layoutTarget val="inner"/>
          <c:xMode val="edge"/>
          <c:yMode val="edge"/>
          <c:x val="0.24312970806871492"/>
          <c:y val="0.13329616983717746"/>
          <c:w val="0.51374058386257015"/>
          <c:h val="0.78847157379663824"/>
        </c:manualLayout>
      </c:layout>
      <c:pieChart>
        <c:varyColors val="1"/>
        <c:ser>
          <c:idx val="1"/>
          <c:order val="0"/>
          <c:dLbls>
            <c:dLbl>
              <c:idx val="0"/>
              <c:layout>
                <c:manualLayout>
                  <c:x val="3.7450724064897294E-2"/>
                  <c:y val="4.59854907517091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C7E-4D5B-8AD9-3452FB3F4C17}"/>
                </c:ext>
              </c:extLst>
            </c:dLbl>
            <c:dLbl>
              <c:idx val="1"/>
              <c:layout>
                <c:manualLayout>
                  <c:x val="0.15413004535471944"/>
                  <c:y val="-6.096361848574238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7E-4D5B-8AD9-3452FB3F4C17}"/>
                </c:ext>
              </c:extLst>
            </c:dLbl>
            <c:dLbl>
              <c:idx val="2"/>
              <c:layout>
                <c:manualLayout>
                  <c:x val="-9.329791184435941E-3"/>
                  <c:y val="-2.603953266903584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C7E-4D5B-8AD9-3452FB3F4C17}"/>
                </c:ext>
              </c:extLst>
            </c:dLbl>
            <c:dLbl>
              <c:idx val="3"/>
              <c:layout>
                <c:manualLayout>
                  <c:x val="-1.1530194615250896E-2"/>
                  <c:y val="-1.740676220782137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7E-4D5B-8AD9-3452FB3F4C17}"/>
                </c:ext>
              </c:extLst>
            </c:dLbl>
            <c:dLbl>
              <c:idx val="4"/>
              <c:layout>
                <c:manualLayout>
                  <c:x val="6.6259660910069837E-2"/>
                  <c:y val="-1.533118094751430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0BB-433B-982C-1DDFFA730AD1}"/>
                </c:ext>
              </c:extLst>
            </c:dLbl>
            <c:numFmt formatCode="#,##0%" sourceLinked="0"/>
            <c:spPr>
              <a:noFill/>
              <a:ln>
                <a:noFill/>
              </a:ln>
              <a:effectLst/>
            </c:spPr>
            <c:txPr>
              <a:bodyPr wrap="square" lIns="38100" tIns="19050" rIns="38100" bIns="19050" anchor="ctr">
                <a:spAutoFit/>
              </a:bodyPr>
              <a:lstStyle/>
              <a:p>
                <a:pPr>
                  <a:defRPr b="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5"/>
              <c:pt idx="0">
                <c:v>Centru</c:v>
              </c:pt>
              <c:pt idx="1">
                <c:v>Municipiul Chișinău                   </c:v>
              </c:pt>
              <c:pt idx="2">
                <c:v>Nord</c:v>
              </c:pt>
              <c:pt idx="3">
                <c:v>Sud</c:v>
              </c:pt>
              <c:pt idx="4">
                <c:v>UTA Găgăuzia                        </c:v>
              </c:pt>
            </c:strLit>
          </c:cat>
          <c:val>
            <c:numRef>
              <c:f>'tabele pentru diagrame'!$B$13:$B$17</c:f>
              <c:numCache>
                <c:formatCode>0.0</c:formatCode>
                <c:ptCount val="5"/>
                <c:pt idx="0">
                  <c:v>19.5377622478522</c:v>
                </c:pt>
                <c:pt idx="1">
                  <c:v>53.534014449874512</c:v>
                </c:pt>
                <c:pt idx="2">
                  <c:v>20.853007655456928</c:v>
                </c:pt>
                <c:pt idx="3">
                  <c:v>3.797696360882953</c:v>
                </c:pt>
                <c:pt idx="4">
                  <c:v>2.2775192859333591</c:v>
                </c:pt>
              </c:numCache>
            </c:numRef>
          </c:val>
          <c:extLst>
            <c:ext xmlns:c16="http://schemas.microsoft.com/office/drawing/2014/chart" uri="{C3380CC4-5D6E-409C-BE32-E72D297353CC}">
              <c16:uniqueId val="{00000004-6C7E-4D5B-8AD9-3452FB3F4C17}"/>
            </c:ext>
          </c:extLst>
        </c:ser>
        <c:dLbls>
          <c:showLegendKey val="0"/>
          <c:showVal val="0"/>
          <c:showCatName val="1"/>
          <c:showSerName val="0"/>
          <c:showPercent val="1"/>
          <c:showBubbleSize val="0"/>
          <c:showLeaderLines val="0"/>
        </c:dLbls>
        <c:firstSliceAng val="0"/>
      </c:pieChart>
    </c:plotArea>
    <c:plotVisOnly val="1"/>
    <c:dispBlanksAs val="gap"/>
    <c:showDLblsOverMax val="0"/>
  </c:chart>
  <c:spPr>
    <a:ln>
      <a:noFill/>
    </a:ln>
    <a:effectLst/>
  </c:spPr>
  <c:txPr>
    <a:bodyPr/>
    <a:lstStyle/>
    <a:p>
      <a:pPr>
        <a:defRPr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4"/>
    </mc:Choice>
    <mc:Fallback>
      <c:style val="14"/>
    </mc:Fallback>
  </mc:AlternateContent>
  <c:chart>
    <c:autoTitleDeleted val="1"/>
    <c:plotArea>
      <c:layout>
        <c:manualLayout>
          <c:layoutTarget val="inner"/>
          <c:xMode val="edge"/>
          <c:yMode val="edge"/>
          <c:x val="0.25546343408292022"/>
          <c:y val="0.16506385716073949"/>
          <c:w val="0.49401813928642069"/>
          <c:h val="0.78821544418598077"/>
        </c:manualLayout>
      </c:layout>
      <c:pieChart>
        <c:varyColors val="1"/>
        <c:ser>
          <c:idx val="1"/>
          <c:order val="0"/>
          <c:dLbls>
            <c:dLbl>
              <c:idx val="0"/>
              <c:layout>
                <c:manualLayout>
                  <c:x val="2.1620249619269349E-2"/>
                  <c:y val="2.892108002264964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41D-4C95-BA10-BEF51E6ACD5F}"/>
                </c:ext>
              </c:extLst>
            </c:dLbl>
            <c:dLbl>
              <c:idx val="1"/>
              <c:layout>
                <c:manualLayout>
                  <c:x val="0.15186728205966055"/>
                  <c:y val="-4.832376700251067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1D-4C95-BA10-BEF51E6ACD5F}"/>
                </c:ext>
              </c:extLst>
            </c:dLbl>
            <c:dLbl>
              <c:idx val="2"/>
              <c:layout>
                <c:manualLayout>
                  <c:x val="-3.8956088092223823E-3"/>
                  <c:y val="-9.597909705723118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41D-4C95-BA10-BEF51E6ACD5F}"/>
                </c:ext>
              </c:extLst>
            </c:dLbl>
            <c:dLbl>
              <c:idx val="3"/>
              <c:layout>
                <c:manualLayout>
                  <c:x val="-1.2445953752166271E-2"/>
                  <c:y val="-1.427821078811263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1D-4C95-BA10-BEF51E6ACD5F}"/>
                </c:ext>
              </c:extLst>
            </c:dLbl>
            <c:dLbl>
              <c:idx val="4"/>
              <c:layout>
                <c:manualLayout>
                  <c:x val="4.6489789805559935E-2"/>
                  <c:y val="-2.85160420208290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B5-4107-8A33-4E0FA1558234}"/>
                </c:ext>
              </c:extLst>
            </c:dLbl>
            <c:numFmt formatCode="#,##0%" sourceLinked="0"/>
            <c:spPr>
              <a:noFill/>
              <a:ln>
                <a:noFill/>
              </a:ln>
              <a:effectLst/>
            </c:spPr>
            <c:txPr>
              <a:bodyPr wrap="square" lIns="38100" tIns="19050" rIns="38100" bIns="19050" anchor="ctr">
                <a:spAutoFit/>
              </a:bodyPr>
              <a:lstStyle/>
              <a:p>
                <a:pPr>
                  <a:defRPr b="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5"/>
              <c:pt idx="0">
                <c:v>Centru</c:v>
              </c:pt>
              <c:pt idx="1">
                <c:v>Municipiul Chișinău                   </c:v>
              </c:pt>
              <c:pt idx="2">
                <c:v>Nord</c:v>
              </c:pt>
              <c:pt idx="3">
                <c:v>Sud</c:v>
              </c:pt>
              <c:pt idx="4">
                <c:v>UTA Găgăuzia                        </c:v>
              </c:pt>
            </c:strLit>
          </c:cat>
          <c:val>
            <c:numRef>
              <c:f>'tabele pentru diagrame'!$E$13:$E$17</c:f>
              <c:numCache>
                <c:formatCode>0.0</c:formatCode>
                <c:ptCount val="5"/>
                <c:pt idx="0">
                  <c:v>10.769808983910814</c:v>
                </c:pt>
                <c:pt idx="1">
                  <c:v>69.734530186180535</c:v>
                </c:pt>
                <c:pt idx="2">
                  <c:v>12.987179865532761</c:v>
                </c:pt>
                <c:pt idx="3">
                  <c:v>4.9075933854889575</c:v>
                </c:pt>
                <c:pt idx="4">
                  <c:v>1.6008875788869621</c:v>
                </c:pt>
              </c:numCache>
            </c:numRef>
          </c:val>
          <c:extLst>
            <c:ext xmlns:c16="http://schemas.microsoft.com/office/drawing/2014/chart" uri="{C3380CC4-5D6E-409C-BE32-E72D297353CC}">
              <c16:uniqueId val="{00000004-741D-4C95-BA10-BEF51E6ACD5F}"/>
            </c:ext>
          </c:extLst>
        </c:ser>
        <c:dLbls>
          <c:showLegendKey val="0"/>
          <c:showVal val="0"/>
          <c:showCatName val="1"/>
          <c:showSerName val="0"/>
          <c:showPercent val="1"/>
          <c:showBubbleSize val="0"/>
          <c:showLeaderLines val="0"/>
        </c:dLbls>
        <c:firstSliceAng val="0"/>
      </c:pieChart>
    </c:plotArea>
    <c:plotVisOnly val="1"/>
    <c:dispBlanksAs val="gap"/>
    <c:showDLblsOverMax val="0"/>
  </c:chart>
  <c:spPr>
    <a:ln>
      <a:noFill/>
    </a:ln>
    <a:effectLst/>
  </c:spPr>
  <c:txPr>
    <a:bodyPr/>
    <a:lstStyle/>
    <a:p>
      <a:pPr>
        <a:defRPr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1"/>
    <c:plotArea>
      <c:layout>
        <c:manualLayout>
          <c:layoutTarget val="inner"/>
          <c:xMode val="edge"/>
          <c:yMode val="edge"/>
          <c:x val="0.24828874546586355"/>
          <c:y val="0.13077285520032886"/>
          <c:w val="0.50342250906827291"/>
          <c:h val="0.78664706068367962"/>
        </c:manualLayout>
      </c:layout>
      <c:pieChart>
        <c:varyColors val="1"/>
        <c:ser>
          <c:idx val="0"/>
          <c:order val="0"/>
          <c:dLbls>
            <c:dLbl>
              <c:idx val="1"/>
              <c:layout>
                <c:manualLayout>
                  <c:x val="1.7990838231401438E-2"/>
                  <c:y val="-4.0160642570282595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A0E-4797-9EA2-2C5278C1003D}"/>
                </c:ext>
              </c:extLst>
            </c:dLbl>
            <c:dLbl>
              <c:idx val="2"/>
              <c:layout>
                <c:manualLayout>
                  <c:x val="-0.12336574787246701"/>
                  <c:y val="-3.212851405622489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A0E-4797-9EA2-2C5278C1003D}"/>
                </c:ext>
              </c:extLst>
            </c:dLbl>
            <c:dLbl>
              <c:idx val="3"/>
              <c:layout>
                <c:manualLayout>
                  <c:x val="-2.5701197473430651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A0E-4797-9EA2-2C5278C1003D}"/>
                </c:ext>
              </c:extLst>
            </c:dLbl>
            <c:dLbl>
              <c:idx val="4"/>
              <c:layout>
                <c:manualLayout>
                  <c:x val="2.5701197473430581E-2"/>
                  <c:y val="-1.2048192771084338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A0E-4797-9EA2-2C5278C1003D}"/>
                </c:ext>
              </c:extLst>
            </c:dLbl>
            <c:numFmt formatCode="General" sourceLinked="0"/>
            <c:spPr>
              <a:noFill/>
              <a:effectLst/>
            </c:spPr>
            <c:dLblPos val="outEnd"/>
            <c:showLegendKey val="0"/>
            <c:showVal val="0"/>
            <c:showCatName val="1"/>
            <c:showSerName val="0"/>
            <c:showPercent val="1"/>
            <c:showBubbleSize val="0"/>
            <c:showLeaderLines val="0"/>
            <c:extLst>
              <c:ext xmlns:c15="http://schemas.microsoft.com/office/drawing/2012/chart" uri="{CE6537A1-D6FC-4f65-9D91-7224C49458BB}">
                <c15:layout/>
              </c:ext>
            </c:extLst>
          </c:dLbls>
          <c:cat>
            <c:strLit>
              <c:ptCount val="5"/>
              <c:pt idx="0">
                <c:v>Centru</c:v>
              </c:pt>
              <c:pt idx="1">
                <c:v>Municipiul Chișinău                   </c:v>
              </c:pt>
              <c:pt idx="2">
                <c:v>Nord</c:v>
              </c:pt>
              <c:pt idx="3">
                <c:v>Sud</c:v>
              </c:pt>
              <c:pt idx="4">
                <c:v>UTA Găgăuzia                        </c:v>
              </c:pt>
            </c:strLit>
          </c:cat>
          <c:val>
            <c:numRef>
              <c:f>'tabele pentru diagrame'!$B$4:$B$8</c:f>
              <c:numCache>
                <c:formatCode>0.0</c:formatCode>
                <c:ptCount val="5"/>
                <c:pt idx="0">
                  <c:v>33.6</c:v>
                </c:pt>
                <c:pt idx="1">
                  <c:v>1.5</c:v>
                </c:pt>
                <c:pt idx="2">
                  <c:v>35.5</c:v>
                </c:pt>
                <c:pt idx="3">
                  <c:v>22.9</c:v>
                </c:pt>
                <c:pt idx="4">
                  <c:v>6.5</c:v>
                </c:pt>
              </c:numCache>
            </c:numRef>
          </c:val>
          <c:extLst>
            <c:ext xmlns:c16="http://schemas.microsoft.com/office/drawing/2014/chart" uri="{C3380CC4-5D6E-409C-BE32-E72D297353CC}">
              <c16:uniqueId val="{00000005-232F-4820-9093-944FADF83DE8}"/>
            </c:ext>
          </c:extLst>
        </c:ser>
        <c:dLbls>
          <c:showLegendKey val="0"/>
          <c:showVal val="0"/>
          <c:showCatName val="1"/>
          <c:showSerName val="0"/>
          <c:showPercent val="1"/>
          <c:showBubbleSize val="0"/>
          <c:showLeaderLines val="0"/>
        </c:dLbls>
        <c:firstSliceAng val="0"/>
      </c:pieChart>
    </c:plotArea>
    <c:plotVisOnly val="1"/>
    <c:dispBlanksAs val="gap"/>
    <c:showDLblsOverMax val="0"/>
  </c:chart>
  <c:spPr>
    <a:ln>
      <a:noFill/>
    </a:ln>
    <a:effectLst/>
  </c:spPr>
  <c:txPr>
    <a:bodyPr/>
    <a:lstStyle/>
    <a:p>
      <a:pPr>
        <a:defRPr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'tabele pentru diagrame'!$B$23</c:f>
              <c:strCache>
                <c:ptCount val="1"/>
                <c:pt idx="0">
                  <c:v>2013</c:v>
                </c:pt>
              </c:strCache>
            </c:strRef>
          </c:tx>
          <c:spPr>
            <a:solidFill>
              <a:schemeClr val="accent1"/>
            </a:solidFill>
            <a:ln>
              <a:noFill/>
            </a:ln>
            <a:effectLst/>
          </c:spPr>
          <c:invertIfNegative val="0"/>
          <c:cat>
            <c:strRef>
              <c:f>'tabele pentru diagrame'!$A$24:$A$29</c:f>
              <c:strCache>
                <c:ptCount val="6"/>
                <c:pt idx="0">
                  <c:v>Centru</c:v>
                </c:pt>
                <c:pt idx="1">
                  <c:v>Mun. Chișinău</c:v>
                </c:pt>
                <c:pt idx="2">
                  <c:v>Nord</c:v>
                </c:pt>
                <c:pt idx="3">
                  <c:v>Sud</c:v>
                </c:pt>
                <c:pt idx="4">
                  <c:v>UTA Găgăuzia</c:v>
                </c:pt>
                <c:pt idx="5">
                  <c:v>Total</c:v>
                </c:pt>
              </c:strCache>
            </c:strRef>
          </c:cat>
          <c:val>
            <c:numRef>
              <c:f>'tabele pentru diagrame'!$B$24:$B$29</c:f>
              <c:numCache>
                <c:formatCode>#,##0</c:formatCode>
                <c:ptCount val="6"/>
                <c:pt idx="0">
                  <c:v>18214.286323012388</c:v>
                </c:pt>
                <c:pt idx="1">
                  <c:v>66623.825240484701</c:v>
                </c:pt>
                <c:pt idx="2">
                  <c:v>21041.30527695101</c:v>
                </c:pt>
                <c:pt idx="3">
                  <c:v>10424.066743753521</c:v>
                </c:pt>
                <c:pt idx="4">
                  <c:v>3229.3869646200988</c:v>
                </c:pt>
                <c:pt idx="5">
                  <c:v>119532.87054882172</c:v>
                </c:pt>
              </c:numCache>
            </c:numRef>
          </c:val>
          <c:extLst>
            <c:ext xmlns:c16="http://schemas.microsoft.com/office/drawing/2014/chart" uri="{C3380CC4-5D6E-409C-BE32-E72D297353CC}">
              <c16:uniqueId val="{00000000-7856-4A0A-8920-E691B8695BE7}"/>
            </c:ext>
          </c:extLst>
        </c:ser>
        <c:ser>
          <c:idx val="1"/>
          <c:order val="1"/>
          <c:tx>
            <c:strRef>
              <c:f>'tabele pentru diagrame'!$C$23</c:f>
              <c:strCache>
                <c:ptCount val="1"/>
                <c:pt idx="0">
                  <c:v>2014</c:v>
                </c:pt>
              </c:strCache>
            </c:strRef>
          </c:tx>
          <c:spPr>
            <a:solidFill>
              <a:schemeClr val="accent2"/>
            </a:solidFill>
            <a:ln>
              <a:noFill/>
            </a:ln>
            <a:effectLst/>
          </c:spPr>
          <c:invertIfNegative val="0"/>
          <c:cat>
            <c:strRef>
              <c:f>'tabele pentru diagrame'!$A$24:$A$29</c:f>
              <c:strCache>
                <c:ptCount val="6"/>
                <c:pt idx="0">
                  <c:v>Centru</c:v>
                </c:pt>
                <c:pt idx="1">
                  <c:v>Mun. Chișinău</c:v>
                </c:pt>
                <c:pt idx="2">
                  <c:v>Nord</c:v>
                </c:pt>
                <c:pt idx="3">
                  <c:v>Sud</c:v>
                </c:pt>
                <c:pt idx="4">
                  <c:v>UTA Găgăuzia</c:v>
                </c:pt>
                <c:pt idx="5">
                  <c:v>Total</c:v>
                </c:pt>
              </c:strCache>
            </c:strRef>
          </c:cat>
          <c:val>
            <c:numRef>
              <c:f>'tabele pentru diagrame'!$C$24:$C$29</c:f>
              <c:numCache>
                <c:formatCode>#,##0</c:formatCode>
                <c:ptCount val="6"/>
                <c:pt idx="0">
                  <c:v>20371.662685298794</c:v>
                </c:pt>
                <c:pt idx="1">
                  <c:v>74828.867171513077</c:v>
                </c:pt>
                <c:pt idx="2">
                  <c:v>23554.582423283395</c:v>
                </c:pt>
                <c:pt idx="3">
                  <c:v>11227.231362690693</c:v>
                </c:pt>
                <c:pt idx="4">
                  <c:v>3499.2903518840508</c:v>
                </c:pt>
                <c:pt idx="5">
                  <c:v>133481.63399467003</c:v>
                </c:pt>
              </c:numCache>
            </c:numRef>
          </c:val>
          <c:extLst>
            <c:ext xmlns:c16="http://schemas.microsoft.com/office/drawing/2014/chart" uri="{C3380CC4-5D6E-409C-BE32-E72D297353CC}">
              <c16:uniqueId val="{00000001-7856-4A0A-8920-E691B8695BE7}"/>
            </c:ext>
          </c:extLst>
        </c:ser>
        <c:ser>
          <c:idx val="2"/>
          <c:order val="2"/>
          <c:tx>
            <c:strRef>
              <c:f>'tabele pentru diagrame'!$D$23</c:f>
              <c:strCache>
                <c:ptCount val="1"/>
                <c:pt idx="0">
                  <c:v>2015</c:v>
                </c:pt>
              </c:strCache>
            </c:strRef>
          </c:tx>
          <c:spPr>
            <a:solidFill>
              <a:schemeClr val="accent3"/>
            </a:solidFill>
            <a:ln>
              <a:noFill/>
            </a:ln>
            <a:effectLst/>
          </c:spPr>
          <c:invertIfNegative val="0"/>
          <c:cat>
            <c:strRef>
              <c:f>'tabele pentru diagrame'!$A$24:$A$29</c:f>
              <c:strCache>
                <c:ptCount val="6"/>
                <c:pt idx="0">
                  <c:v>Centru</c:v>
                </c:pt>
                <c:pt idx="1">
                  <c:v>Mun. Chișinău</c:v>
                </c:pt>
                <c:pt idx="2">
                  <c:v>Nord</c:v>
                </c:pt>
                <c:pt idx="3">
                  <c:v>Sud</c:v>
                </c:pt>
                <c:pt idx="4">
                  <c:v>UTA Găgăuzia</c:v>
                </c:pt>
                <c:pt idx="5">
                  <c:v>Total</c:v>
                </c:pt>
              </c:strCache>
            </c:strRef>
          </c:cat>
          <c:val>
            <c:numRef>
              <c:f>'tabele pentru diagrame'!$D$24:$D$29</c:f>
              <c:numCache>
                <c:formatCode>#,##0</c:formatCode>
                <c:ptCount val="6"/>
                <c:pt idx="0">
                  <c:v>22380.416963397234</c:v>
                </c:pt>
                <c:pt idx="1">
                  <c:v>83096.63664634664</c:v>
                </c:pt>
                <c:pt idx="2">
                  <c:v>25096.219309651158</c:v>
                </c:pt>
                <c:pt idx="3">
                  <c:v>11544.768811149912</c:v>
                </c:pt>
                <c:pt idx="4">
                  <c:v>3635.6015543569688</c:v>
                </c:pt>
                <c:pt idx="5">
                  <c:v>145753.64328490192</c:v>
                </c:pt>
              </c:numCache>
            </c:numRef>
          </c:val>
          <c:extLst>
            <c:ext xmlns:c16="http://schemas.microsoft.com/office/drawing/2014/chart" uri="{C3380CC4-5D6E-409C-BE32-E72D297353CC}">
              <c16:uniqueId val="{00000002-7856-4A0A-8920-E691B8695BE7}"/>
            </c:ext>
          </c:extLst>
        </c:ser>
        <c:ser>
          <c:idx val="3"/>
          <c:order val="3"/>
          <c:tx>
            <c:strRef>
              <c:f>'tabele pentru diagrame'!$E$23</c:f>
              <c:strCache>
                <c:ptCount val="1"/>
                <c:pt idx="0">
                  <c:v>2016</c:v>
                </c:pt>
              </c:strCache>
            </c:strRef>
          </c:tx>
          <c:spPr>
            <a:solidFill>
              <a:schemeClr val="accent4"/>
            </a:solidFill>
            <a:ln>
              <a:noFill/>
            </a:ln>
            <a:effectLst/>
          </c:spPr>
          <c:invertIfNegative val="0"/>
          <c:cat>
            <c:strRef>
              <c:f>'tabele pentru diagrame'!$A$24:$A$29</c:f>
              <c:strCache>
                <c:ptCount val="6"/>
                <c:pt idx="0">
                  <c:v>Centru</c:v>
                </c:pt>
                <c:pt idx="1">
                  <c:v>Mun. Chișinău</c:v>
                </c:pt>
                <c:pt idx="2">
                  <c:v>Nord</c:v>
                </c:pt>
                <c:pt idx="3">
                  <c:v>Sud</c:v>
                </c:pt>
                <c:pt idx="4">
                  <c:v>UTA Găgăuzia</c:v>
                </c:pt>
                <c:pt idx="5">
                  <c:v>Total</c:v>
                </c:pt>
              </c:strCache>
            </c:strRef>
          </c:cat>
          <c:val>
            <c:numRef>
              <c:f>'tabele pentru diagrame'!$E$24:$E$29</c:f>
              <c:numCache>
                <c:formatCode>#,##0</c:formatCode>
                <c:ptCount val="6"/>
                <c:pt idx="0">
                  <c:v>24477.456144904074</c:v>
                </c:pt>
                <c:pt idx="1">
                  <c:v>92664.576799596325</c:v>
                </c:pt>
                <c:pt idx="2">
                  <c:v>27316.519477161353</c:v>
                </c:pt>
                <c:pt idx="3">
                  <c:v>12451.9237042972</c:v>
                </c:pt>
                <c:pt idx="4">
                  <c:v>3904.0872717527077</c:v>
                </c:pt>
                <c:pt idx="5">
                  <c:v>160814.56339771167</c:v>
                </c:pt>
              </c:numCache>
            </c:numRef>
          </c:val>
          <c:extLst>
            <c:ext xmlns:c16="http://schemas.microsoft.com/office/drawing/2014/chart" uri="{C3380CC4-5D6E-409C-BE32-E72D297353CC}">
              <c16:uniqueId val="{00000003-7856-4A0A-8920-E691B8695BE7}"/>
            </c:ext>
          </c:extLst>
        </c:ser>
        <c:ser>
          <c:idx val="4"/>
          <c:order val="4"/>
          <c:tx>
            <c:strRef>
              <c:f>'tabele pentru diagrame'!$F$23</c:f>
              <c:strCache>
                <c:ptCount val="1"/>
                <c:pt idx="0">
                  <c:v>2017</c:v>
                </c:pt>
              </c:strCache>
            </c:strRef>
          </c:tx>
          <c:spPr>
            <a:solidFill>
              <a:schemeClr val="accent5"/>
            </a:solidFill>
            <a:ln>
              <a:noFill/>
            </a:ln>
            <a:effectLst/>
          </c:spPr>
          <c:invertIfNegative val="0"/>
          <c:cat>
            <c:strRef>
              <c:f>'tabele pentru diagrame'!$A$24:$A$29</c:f>
              <c:strCache>
                <c:ptCount val="6"/>
                <c:pt idx="0">
                  <c:v>Centru</c:v>
                </c:pt>
                <c:pt idx="1">
                  <c:v>Mun. Chișinău</c:v>
                </c:pt>
                <c:pt idx="2">
                  <c:v>Nord</c:v>
                </c:pt>
                <c:pt idx="3">
                  <c:v>Sud</c:v>
                </c:pt>
                <c:pt idx="4">
                  <c:v>UTA Găgăuzia</c:v>
                </c:pt>
                <c:pt idx="5">
                  <c:v>Total</c:v>
                </c:pt>
              </c:strCache>
            </c:strRef>
          </c:cat>
          <c:val>
            <c:numRef>
              <c:f>'tabele pentru diagrame'!$F$24:$F$29</c:f>
              <c:numCache>
                <c:formatCode>#,##0</c:formatCode>
                <c:ptCount val="6"/>
                <c:pt idx="0">
                  <c:v>26900.081384074663</c:v>
                </c:pt>
                <c:pt idx="1">
                  <c:v>104077.18407805948</c:v>
                </c:pt>
                <c:pt idx="2">
                  <c:v>30102.37394705497</c:v>
                </c:pt>
                <c:pt idx="3">
                  <c:v>13546.930723620046</c:v>
                </c:pt>
                <c:pt idx="4">
                  <c:v>4254.3194768532867</c:v>
                </c:pt>
                <c:pt idx="5">
                  <c:v>178880.88960966247</c:v>
                </c:pt>
              </c:numCache>
            </c:numRef>
          </c:val>
          <c:extLst>
            <c:ext xmlns:c16="http://schemas.microsoft.com/office/drawing/2014/chart" uri="{C3380CC4-5D6E-409C-BE32-E72D297353CC}">
              <c16:uniqueId val="{00000004-7856-4A0A-8920-E691B8695BE7}"/>
            </c:ext>
          </c:extLst>
        </c:ser>
        <c:ser>
          <c:idx val="5"/>
          <c:order val="5"/>
          <c:tx>
            <c:strRef>
              <c:f>'tabele pentru diagrame'!$G$23</c:f>
              <c:strCache>
                <c:ptCount val="1"/>
                <c:pt idx="0">
                  <c:v>2018</c:v>
                </c:pt>
              </c:strCache>
            </c:strRef>
          </c:tx>
          <c:spPr>
            <a:solidFill>
              <a:schemeClr val="accent6"/>
            </a:solidFill>
            <a:ln>
              <a:noFill/>
            </a:ln>
            <a:effectLst/>
          </c:spPr>
          <c:invertIfNegative val="0"/>
          <c:cat>
            <c:strRef>
              <c:f>'tabele pentru diagrame'!$A$24:$A$29</c:f>
              <c:strCache>
                <c:ptCount val="6"/>
                <c:pt idx="0">
                  <c:v>Centru</c:v>
                </c:pt>
                <c:pt idx="1">
                  <c:v>Mun. Chișinău</c:v>
                </c:pt>
                <c:pt idx="2">
                  <c:v>Nord</c:v>
                </c:pt>
                <c:pt idx="3">
                  <c:v>Sud</c:v>
                </c:pt>
                <c:pt idx="4">
                  <c:v>UTA Găgăuzia</c:v>
                </c:pt>
                <c:pt idx="5">
                  <c:v>Total</c:v>
                </c:pt>
              </c:strCache>
            </c:strRef>
          </c:cat>
          <c:val>
            <c:numRef>
              <c:f>'tabele pentru diagrame'!$G$24:$G$29</c:f>
              <c:numCache>
                <c:formatCode>#,##0</c:formatCode>
                <c:ptCount val="6"/>
                <c:pt idx="0">
                  <c:v>28289.242790731929</c:v>
                </c:pt>
                <c:pt idx="1">
                  <c:v>114309.76122055942</c:v>
                </c:pt>
                <c:pt idx="2">
                  <c:v>31866.287747662311</c:v>
                </c:pt>
                <c:pt idx="3">
                  <c:v>13734.316118228997</c:v>
                </c:pt>
                <c:pt idx="4">
                  <c:v>4308.9446529540364</c:v>
                </c:pt>
                <c:pt idx="5">
                  <c:v>192508.55253013672</c:v>
                </c:pt>
              </c:numCache>
            </c:numRef>
          </c:val>
          <c:extLst>
            <c:ext xmlns:c16="http://schemas.microsoft.com/office/drawing/2014/chart" uri="{C3380CC4-5D6E-409C-BE32-E72D297353CC}">
              <c16:uniqueId val="{00000005-7856-4A0A-8920-E691B8695BE7}"/>
            </c:ext>
          </c:extLst>
        </c:ser>
        <c:dLbls>
          <c:showLegendKey val="0"/>
          <c:showVal val="0"/>
          <c:showCatName val="0"/>
          <c:showSerName val="0"/>
          <c:showPercent val="0"/>
          <c:showBubbleSize val="0"/>
        </c:dLbls>
        <c:gapWidth val="219"/>
        <c:overlap val="-27"/>
        <c:axId val="197360216"/>
        <c:axId val="197359888"/>
      </c:barChart>
      <c:catAx>
        <c:axId val="197360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359888"/>
        <c:crosses val="autoZero"/>
        <c:auto val="1"/>
        <c:lblAlgn val="ctr"/>
        <c:lblOffset val="100"/>
        <c:noMultiLvlLbl val="0"/>
      </c:catAx>
      <c:valAx>
        <c:axId val="197359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360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068774803149606"/>
          <c:y val="7.1468174330405435E-2"/>
          <c:w val="0.85368545751633984"/>
          <c:h val="0.705915906551285"/>
        </c:manualLayout>
      </c:layout>
      <c:lineChart>
        <c:grouping val="standard"/>
        <c:varyColors val="0"/>
        <c:ser>
          <c:idx val="1"/>
          <c:order val="0"/>
          <c:tx>
            <c:strRef>
              <c:f>[3]Grafice!$J$10</c:f>
              <c:strCache>
                <c:ptCount val="1"/>
                <c:pt idx="0">
                  <c:v>2010 = 100%</c:v>
                </c:pt>
              </c:strCache>
            </c:strRef>
          </c:tx>
          <c:dLbls>
            <c:numFmt formatCode="#,##0.0" sourceLinked="0"/>
            <c:spPr>
              <a:noFill/>
              <a:ln>
                <a:noFill/>
              </a:ln>
              <a:effectLst/>
            </c:spPr>
            <c:txPr>
              <a:bodyPr rot="0" vert="horz"/>
              <a:lstStyle/>
              <a:p>
                <a:pPr>
                  <a:defRPr>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numRef>
              <c:f>[3]Grafice!$K$8:$R$8</c:f>
              <c:numCache>
                <c:formatCode>General</c:formatCode>
                <c:ptCount val="8"/>
                <c:pt idx="0">
                  <c:v>2012</c:v>
                </c:pt>
                <c:pt idx="1">
                  <c:v>2013</c:v>
                </c:pt>
                <c:pt idx="2">
                  <c:v>2014</c:v>
                </c:pt>
                <c:pt idx="3">
                  <c:v>2015</c:v>
                </c:pt>
                <c:pt idx="4">
                  <c:v>2016</c:v>
                </c:pt>
                <c:pt idx="5">
                  <c:v>2017</c:v>
                </c:pt>
                <c:pt idx="6">
                  <c:v>2018</c:v>
                </c:pt>
                <c:pt idx="7">
                  <c:v>2019</c:v>
                </c:pt>
              </c:numCache>
            </c:numRef>
          </c:cat>
          <c:val>
            <c:numRef>
              <c:f>[3]Grafice!$K$10:$R$10</c:f>
              <c:numCache>
                <c:formatCode>General</c:formatCode>
                <c:ptCount val="8"/>
                <c:pt idx="0">
                  <c:v>105.19412004713729</c:v>
                </c:pt>
                <c:pt idx="1">
                  <c:v>114.70773485187094</c:v>
                </c:pt>
                <c:pt idx="2">
                  <c:v>120.44269249929944</c:v>
                </c:pt>
                <c:pt idx="3">
                  <c:v>120.03531248546555</c:v>
                </c:pt>
                <c:pt idx="4">
                  <c:v>125.32753342342291</c:v>
                </c:pt>
                <c:pt idx="5">
                  <c:v>131.20638943616061</c:v>
                </c:pt>
                <c:pt idx="6">
                  <c:v>136.850203093555</c:v>
                </c:pt>
                <c:pt idx="7">
                  <c:v>141.89094880907899</c:v>
                </c:pt>
              </c:numCache>
            </c:numRef>
          </c:val>
          <c:smooth val="0"/>
          <c:extLst>
            <c:ext xmlns:c16="http://schemas.microsoft.com/office/drawing/2014/chart" uri="{C3380CC4-5D6E-409C-BE32-E72D297353CC}">
              <c16:uniqueId val="{00000000-8542-4FA8-A693-EC21EF492E47}"/>
            </c:ext>
          </c:extLst>
        </c:ser>
        <c:ser>
          <c:idx val="2"/>
          <c:order val="1"/>
          <c:tx>
            <c:strRef>
              <c:f>[3]Grafice!$J$11</c:f>
              <c:strCache>
                <c:ptCount val="1"/>
                <c:pt idx="0">
                  <c:v>Anul precedent = 100%
Предыдущий год = 100%</c:v>
                </c:pt>
              </c:strCache>
            </c:strRef>
          </c:tx>
          <c:dLbls>
            <c:numFmt formatCode="#,##0.0" sourceLinked="0"/>
            <c:spPr>
              <a:noFill/>
              <a:ln>
                <a:noFill/>
              </a:ln>
              <a:effectLst/>
            </c:spPr>
            <c:txPr>
              <a:bodyPr rot="0" vert="horz"/>
              <a:lstStyle/>
              <a:p>
                <a:pPr>
                  <a:defRPr>
                    <a:latin typeface="Arial" panose="020B0604020202020204" pitchFamily="34" charset="0"/>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[3]Grafice!$K$8:$R$8</c:f>
              <c:numCache>
                <c:formatCode>General</c:formatCode>
                <c:ptCount val="8"/>
                <c:pt idx="0">
                  <c:v>2012</c:v>
                </c:pt>
                <c:pt idx="1">
                  <c:v>2013</c:v>
                </c:pt>
                <c:pt idx="2">
                  <c:v>2014</c:v>
                </c:pt>
                <c:pt idx="3">
                  <c:v>2015</c:v>
                </c:pt>
                <c:pt idx="4">
                  <c:v>2016</c:v>
                </c:pt>
                <c:pt idx="5">
                  <c:v>2017</c:v>
                </c:pt>
                <c:pt idx="6">
                  <c:v>2018</c:v>
                </c:pt>
                <c:pt idx="7">
                  <c:v>2019</c:v>
                </c:pt>
              </c:numCache>
            </c:numRef>
          </c:cat>
          <c:val>
            <c:numRef>
              <c:f>[3]Grafice!$K$11:$R$11</c:f>
              <c:numCache>
                <c:formatCode>General</c:formatCode>
                <c:ptCount val="8"/>
                <c:pt idx="0">
                  <c:v>99.410266036983501</c:v>
                </c:pt>
                <c:pt idx="1">
                  <c:v>109.04386557012</c:v>
                </c:pt>
                <c:pt idx="2">
                  <c:v>104.99962592307701</c:v>
                </c:pt>
                <c:pt idx="3">
                  <c:v>99.661764441345198</c:v>
                </c:pt>
                <c:pt idx="4">
                  <c:v>104.40888670873299</c:v>
                </c:pt>
                <c:pt idx="5">
                  <c:v>104.690793676499</c:v>
                </c:pt>
                <c:pt idx="6">
                  <c:v>104.301477757027</c:v>
                </c:pt>
                <c:pt idx="7">
                  <c:v>103.683403898259</c:v>
                </c:pt>
              </c:numCache>
            </c:numRef>
          </c:val>
          <c:smooth val="0"/>
          <c:extLst>
            <c:ext xmlns:c16="http://schemas.microsoft.com/office/drawing/2014/chart" uri="{C3380CC4-5D6E-409C-BE32-E72D297353CC}">
              <c16:uniqueId val="{00000001-8542-4FA8-A693-EC21EF492E47}"/>
            </c:ext>
          </c:extLst>
        </c:ser>
        <c:dLbls>
          <c:showLegendKey val="0"/>
          <c:showVal val="0"/>
          <c:showCatName val="0"/>
          <c:showSerName val="0"/>
          <c:showPercent val="0"/>
          <c:showBubbleSize val="0"/>
        </c:dLbls>
        <c:marker val="1"/>
        <c:smooth val="0"/>
        <c:axId val="98252672"/>
        <c:axId val="98254208"/>
      </c:lineChart>
      <c:catAx>
        <c:axId val="98252672"/>
        <c:scaling>
          <c:orientation val="minMax"/>
        </c:scaling>
        <c:delete val="0"/>
        <c:axPos val="b"/>
        <c:numFmt formatCode="General" sourceLinked="1"/>
        <c:majorTickMark val="out"/>
        <c:minorTickMark val="none"/>
        <c:tickLblPos val="nextTo"/>
        <c:spPr>
          <a:ln>
            <a:solidFill>
              <a:schemeClr val="tx1"/>
            </a:solidFill>
          </a:ln>
        </c:spPr>
        <c:txPr>
          <a:bodyPr rot="-60000000" vert="horz"/>
          <a:lstStyle/>
          <a:p>
            <a:pPr>
              <a:defRPr>
                <a:latin typeface="Arial" panose="020B0604020202020204" pitchFamily="34" charset="0"/>
                <a:cs typeface="Arial" panose="020B0604020202020204" pitchFamily="34" charset="0"/>
              </a:defRPr>
            </a:pPr>
            <a:endParaRPr lang="en-US"/>
          </a:p>
        </c:txPr>
        <c:crossAx val="98254208"/>
        <c:crosses val="autoZero"/>
        <c:auto val="1"/>
        <c:lblAlgn val="ctr"/>
        <c:lblOffset val="100"/>
        <c:noMultiLvlLbl val="0"/>
      </c:catAx>
      <c:valAx>
        <c:axId val="98254208"/>
        <c:scaling>
          <c:orientation val="minMax"/>
          <c:max val="200"/>
        </c:scaling>
        <c:delete val="0"/>
        <c:axPos val="l"/>
        <c:title>
          <c:tx>
            <c:rich>
              <a:bodyPr rot="0" vert="horz"/>
              <a:lstStyle/>
              <a:p>
                <a:pPr>
                  <a:defRPr b="0">
                    <a:latin typeface="Arial" panose="020B0604020202020204" pitchFamily="34" charset="0"/>
                    <a:cs typeface="Arial" panose="020B0604020202020204" pitchFamily="34" charset="0"/>
                  </a:defRPr>
                </a:pPr>
                <a:r>
                  <a:rPr lang="ro-RO" b="0">
                    <a:latin typeface="Arial" panose="020B0604020202020204" pitchFamily="34" charset="0"/>
                    <a:cs typeface="Arial" panose="020B0604020202020204" pitchFamily="34" charset="0"/>
                  </a:rPr>
                  <a:t>%</a:t>
                </a:r>
                <a:endParaRPr lang="en-US" b="0">
                  <a:latin typeface="Arial" panose="020B0604020202020204" pitchFamily="34" charset="0"/>
                  <a:cs typeface="Arial" panose="020B0604020202020204" pitchFamily="34" charset="0"/>
                </a:endParaRPr>
              </a:p>
            </c:rich>
          </c:tx>
          <c:layout>
            <c:manualLayout>
              <c:xMode val="edge"/>
              <c:yMode val="edge"/>
              <c:x val="9.148270866141732E-2"/>
              <c:y val="1.0979704269639564E-2"/>
            </c:manualLayout>
          </c:layout>
          <c:overlay val="0"/>
        </c:title>
        <c:numFmt formatCode="General" sourceLinked="1"/>
        <c:majorTickMark val="out"/>
        <c:minorTickMark val="none"/>
        <c:tickLblPos val="nextTo"/>
        <c:spPr>
          <a:ln>
            <a:solidFill>
              <a:schemeClr val="tx1"/>
            </a:solidFill>
          </a:ln>
        </c:spPr>
        <c:txPr>
          <a:bodyPr rot="-60000000" vert="horz"/>
          <a:lstStyle/>
          <a:p>
            <a:pPr>
              <a:defRPr>
                <a:latin typeface="Arial" panose="020B0604020202020204" pitchFamily="34" charset="0"/>
                <a:cs typeface="Arial" panose="020B0604020202020204" pitchFamily="34" charset="0"/>
              </a:defRPr>
            </a:pPr>
            <a:endParaRPr lang="en-US"/>
          </a:p>
        </c:txPr>
        <c:crossAx val="98252672"/>
        <c:crosses val="autoZero"/>
        <c:crossBetween val="between"/>
        <c:majorUnit val="50"/>
      </c:valAx>
    </c:plotArea>
    <c:legend>
      <c:legendPos val="b"/>
      <c:layout>
        <c:manualLayout>
          <c:xMode val="edge"/>
          <c:yMode val="edge"/>
          <c:x val="0.13041436220472441"/>
          <c:y val="0.88523167277357639"/>
          <c:w val="0.80066973228346461"/>
          <c:h val="7.7740716988195444E-2"/>
        </c:manualLayout>
      </c:layout>
      <c:overlay val="0"/>
      <c:txPr>
        <a:bodyPr rot="0" vert="horz"/>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txPr>
    <a:bodyPr/>
    <a:lstStyle/>
    <a:p>
      <a:pPr>
        <a:defRPr>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defRPr sz="1600"/>
            </a:pPr>
            <a:r>
              <a:rPr lang="ro-RO" sz="1600"/>
              <a:t>Resurse</a:t>
            </a:r>
          </a:p>
          <a:p>
            <a:pPr>
              <a:defRPr sz="1600"/>
            </a:pPr>
            <a:r>
              <a:rPr lang="ru-RU" sz="1400" b="0" i="1"/>
              <a:t>Ресурсы</a:t>
            </a:r>
            <a:endParaRPr lang="en-US" sz="1600" b="0" i="1"/>
          </a:p>
        </c:rich>
      </c:tx>
      <c:overlay val="0"/>
    </c:title>
    <c:autoTitleDeleted val="0"/>
    <c:plotArea>
      <c:layout>
        <c:manualLayout>
          <c:layoutTarget val="inner"/>
          <c:xMode val="edge"/>
          <c:yMode val="edge"/>
          <c:x val="9.3085458056700571E-2"/>
          <c:y val="0.20389120663624838"/>
          <c:w val="0.90489127404383063"/>
          <c:h val="0.59318190037530771"/>
        </c:manualLayout>
      </c:layout>
      <c:barChart>
        <c:barDir val="col"/>
        <c:grouping val="stacked"/>
        <c:varyColors val="0"/>
        <c:ser>
          <c:idx val="0"/>
          <c:order val="0"/>
          <c:tx>
            <c:strRef>
              <c:f>[3]Grafice!$J$14</c:f>
              <c:strCache>
                <c:ptCount val="1"/>
                <c:pt idx="0">
                  <c:v>Valoarea adăugată brută/ Валовая добавленная стоимость</c:v>
                </c:pt>
              </c:strCache>
            </c:strRef>
          </c:tx>
          <c:invertIfNegative val="0"/>
          <c:dLbls>
            <c:numFmt formatCode="#,##0.0" sourceLinked="0"/>
            <c:spPr>
              <a:noFill/>
              <a:ln>
                <a:noFill/>
              </a:ln>
              <a:effectLst/>
            </c:spPr>
            <c:txPr>
              <a:bodyPr rot="0" vert="horz"/>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[3]Grafice!$K$13:$R$13</c:f>
              <c:numCache>
                <c:formatCode>General</c:formatCode>
                <c:ptCount val="8"/>
                <c:pt idx="0">
                  <c:v>2012</c:v>
                </c:pt>
                <c:pt idx="1">
                  <c:v>2013</c:v>
                </c:pt>
                <c:pt idx="2">
                  <c:v>2014</c:v>
                </c:pt>
                <c:pt idx="3">
                  <c:v>2015</c:v>
                </c:pt>
                <c:pt idx="4">
                  <c:v>2016</c:v>
                </c:pt>
                <c:pt idx="5">
                  <c:v>2017</c:v>
                </c:pt>
                <c:pt idx="6">
                  <c:v>2018</c:v>
                </c:pt>
                <c:pt idx="7">
                  <c:v>2019</c:v>
                </c:pt>
              </c:numCache>
            </c:numRef>
          </c:cat>
          <c:val>
            <c:numRef>
              <c:f>[3]Grafice!$K$14:$R$14</c:f>
              <c:numCache>
                <c:formatCode>General</c:formatCode>
                <c:ptCount val="8"/>
                <c:pt idx="0">
                  <c:v>86.213848453390412</c:v>
                </c:pt>
                <c:pt idx="1">
                  <c:v>85.952822099075149</c:v>
                </c:pt>
                <c:pt idx="2">
                  <c:v>86.855106255889197</c:v>
                </c:pt>
                <c:pt idx="3">
                  <c:v>87.176915315461542</c:v>
                </c:pt>
                <c:pt idx="4">
                  <c:v>87.60852838706856</c:v>
                </c:pt>
                <c:pt idx="5">
                  <c:v>86.546181083764793</c:v>
                </c:pt>
                <c:pt idx="6">
                  <c:v>86.475153652126494</c:v>
                </c:pt>
                <c:pt idx="7">
                  <c:v>87.021484099061169</c:v>
                </c:pt>
              </c:numCache>
            </c:numRef>
          </c:val>
          <c:extLst>
            <c:ext xmlns:c16="http://schemas.microsoft.com/office/drawing/2014/chart" uri="{C3380CC4-5D6E-409C-BE32-E72D297353CC}">
              <c16:uniqueId val="{00000000-2F4C-4861-98DA-BDB76ACB1B59}"/>
            </c:ext>
          </c:extLst>
        </c:ser>
        <c:ser>
          <c:idx val="1"/>
          <c:order val="1"/>
          <c:tx>
            <c:strRef>
              <c:f>[3]Grafice!$J$15</c:f>
              <c:strCache>
                <c:ptCount val="1"/>
                <c:pt idx="0">
                  <c:v>Impozite nete pe produse/ Чистые налоги на продукты</c:v>
                </c:pt>
              </c:strCache>
            </c:strRef>
          </c:tx>
          <c:invertIfNegative val="0"/>
          <c:dLbls>
            <c:numFmt formatCode="#,##0.0" sourceLinked="0"/>
            <c:spPr>
              <a:noFill/>
              <a:ln>
                <a:noFill/>
              </a:ln>
              <a:effectLst/>
            </c:spPr>
            <c:txPr>
              <a:bodyPr rot="0" vert="horz"/>
              <a:lstStyle/>
              <a:p>
                <a:pPr>
                  <a:defRPr/>
                </a:pPr>
                <a:endParaRPr lang="en-U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[3]Grafice!$K$13:$R$13</c:f>
              <c:numCache>
                <c:formatCode>General</c:formatCode>
                <c:ptCount val="8"/>
                <c:pt idx="0">
                  <c:v>2012</c:v>
                </c:pt>
                <c:pt idx="1">
                  <c:v>2013</c:v>
                </c:pt>
                <c:pt idx="2">
                  <c:v>2014</c:v>
                </c:pt>
                <c:pt idx="3">
                  <c:v>2015</c:v>
                </c:pt>
                <c:pt idx="4">
                  <c:v>2016</c:v>
                </c:pt>
                <c:pt idx="5">
                  <c:v>2017</c:v>
                </c:pt>
                <c:pt idx="6">
                  <c:v>2018</c:v>
                </c:pt>
                <c:pt idx="7">
                  <c:v>2019</c:v>
                </c:pt>
              </c:numCache>
            </c:numRef>
          </c:cat>
          <c:val>
            <c:numRef>
              <c:f>[3]Grafice!$K$15:$R$15</c:f>
              <c:numCache>
                <c:formatCode>General</c:formatCode>
                <c:ptCount val="8"/>
                <c:pt idx="0">
                  <c:v>13.786151546609585</c:v>
                </c:pt>
                <c:pt idx="1">
                  <c:v>14.04717790092484</c:v>
                </c:pt>
                <c:pt idx="2">
                  <c:v>13.144893744110805</c:v>
                </c:pt>
                <c:pt idx="3">
                  <c:v>12.823084684538463</c:v>
                </c:pt>
                <c:pt idx="4">
                  <c:v>12.39147161293144</c:v>
                </c:pt>
                <c:pt idx="5">
                  <c:v>13.453818916235209</c:v>
                </c:pt>
                <c:pt idx="6">
                  <c:v>13.524846347873506</c:v>
                </c:pt>
                <c:pt idx="7">
                  <c:v>12.978515900938831</c:v>
                </c:pt>
              </c:numCache>
            </c:numRef>
          </c:val>
          <c:extLst>
            <c:ext xmlns:c16="http://schemas.microsoft.com/office/drawing/2014/chart" uri="{C3380CC4-5D6E-409C-BE32-E72D297353CC}">
              <c16:uniqueId val="{00000001-2F4C-4861-98DA-BDB76ACB1B59}"/>
            </c:ext>
          </c:extLst>
        </c:ser>
        <c:dLbls>
          <c:dLblPos val="ctr"/>
          <c:showLegendKey val="0"/>
          <c:showVal val="1"/>
          <c:showCatName val="0"/>
          <c:showSerName val="0"/>
          <c:showPercent val="0"/>
          <c:showBubbleSize val="0"/>
        </c:dLbls>
        <c:gapWidth val="100"/>
        <c:overlap val="100"/>
        <c:axId val="100270080"/>
        <c:axId val="100271616"/>
      </c:barChart>
      <c:catAx>
        <c:axId val="100270080"/>
        <c:scaling>
          <c:orientation val="minMax"/>
        </c:scaling>
        <c:delete val="0"/>
        <c:axPos val="b"/>
        <c:numFmt formatCode="General" sourceLinked="1"/>
        <c:majorTickMark val="out"/>
        <c:minorTickMark val="none"/>
        <c:tickLblPos val="nextTo"/>
        <c:spPr>
          <a:ln>
            <a:solidFill>
              <a:schemeClr val="tx1"/>
            </a:solidFill>
          </a:ln>
        </c:spPr>
        <c:txPr>
          <a:bodyPr rot="-60000000" vert="horz"/>
          <a:lstStyle/>
          <a:p>
            <a:pPr>
              <a:defRPr/>
            </a:pPr>
            <a:endParaRPr lang="en-US"/>
          </a:p>
        </c:txPr>
        <c:crossAx val="100271616"/>
        <c:crosses val="autoZero"/>
        <c:auto val="1"/>
        <c:lblAlgn val="ctr"/>
        <c:lblOffset val="100"/>
        <c:noMultiLvlLbl val="0"/>
      </c:catAx>
      <c:valAx>
        <c:axId val="100271616"/>
        <c:scaling>
          <c:orientation val="minMax"/>
          <c:max val="100"/>
          <c:min val="0"/>
        </c:scaling>
        <c:delete val="0"/>
        <c:axPos val="l"/>
        <c:title>
          <c:tx>
            <c:rich>
              <a:bodyPr rot="0" vert="horz"/>
              <a:lstStyle/>
              <a:p>
                <a:pPr>
                  <a:defRPr/>
                </a:pPr>
                <a:r>
                  <a:rPr lang="ro-RO"/>
                  <a:t>%</a:t>
                </a:r>
              </a:p>
            </c:rich>
          </c:tx>
          <c:layout>
            <c:manualLayout>
              <c:xMode val="edge"/>
              <c:yMode val="edge"/>
              <c:x val="7.3598134716263391E-2"/>
              <c:y val="0.1247297735684679"/>
            </c:manualLayout>
          </c:layout>
          <c:overlay val="0"/>
        </c:title>
        <c:numFmt formatCode="General" sourceLinked="1"/>
        <c:majorTickMark val="out"/>
        <c:minorTickMark val="none"/>
        <c:tickLblPos val="nextTo"/>
        <c:spPr>
          <a:ln>
            <a:solidFill>
              <a:schemeClr val="tx1"/>
            </a:solidFill>
          </a:ln>
        </c:spPr>
        <c:txPr>
          <a:bodyPr rot="-60000000" vert="horz"/>
          <a:lstStyle/>
          <a:p>
            <a:pPr>
              <a:defRPr/>
            </a:pPr>
            <a:endParaRPr lang="en-US"/>
          </a:p>
        </c:txPr>
        <c:crossAx val="100270080"/>
        <c:crosses val="autoZero"/>
        <c:crossBetween val="between"/>
        <c:majorUnit val="20"/>
      </c:valAx>
    </c:plotArea>
    <c:legend>
      <c:legendPos val="b"/>
      <c:layout>
        <c:manualLayout>
          <c:xMode val="edge"/>
          <c:yMode val="edge"/>
          <c:x val="0.16032377759098698"/>
          <c:y val="0.86760429728173127"/>
          <c:w val="0.74464998066118193"/>
          <c:h val="9.4692199612115432E-2"/>
        </c:manualLayout>
      </c:layout>
      <c:overlay val="0"/>
      <c:txPr>
        <a:bodyPr rot="0" vert="horz"/>
        <a:lstStyle/>
        <a:p>
          <a:pPr>
            <a:defRPr/>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paperSize="9"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vert="horz"/>
          <a:lstStyle/>
          <a:p>
            <a:pPr>
              <a:defRPr sz="1600"/>
            </a:pPr>
            <a:r>
              <a:rPr lang="ro-RO" sz="1600"/>
              <a:t>Utilizări</a:t>
            </a:r>
          </a:p>
          <a:p>
            <a:pPr>
              <a:defRPr sz="1600"/>
            </a:pPr>
            <a:r>
              <a:rPr lang="ru-RU" sz="1400" b="0" i="1"/>
              <a:t>Использование</a:t>
            </a:r>
            <a:endParaRPr lang="en-US" sz="1600" b="0" i="1"/>
          </a:p>
        </c:rich>
      </c:tx>
      <c:overlay val="0"/>
    </c:title>
    <c:autoTitleDeleted val="0"/>
    <c:plotArea>
      <c:layout>
        <c:manualLayout>
          <c:layoutTarget val="inner"/>
          <c:xMode val="edge"/>
          <c:yMode val="edge"/>
          <c:x val="5.0026840344472287E-2"/>
          <c:y val="0.18486703597420714"/>
          <c:w val="0.91908462976861338"/>
          <c:h val="0.60817617867603202"/>
        </c:manualLayout>
      </c:layout>
      <c:barChart>
        <c:barDir val="bar"/>
        <c:grouping val="clustered"/>
        <c:varyColors val="0"/>
        <c:ser>
          <c:idx val="0"/>
          <c:order val="0"/>
          <c:tx>
            <c:strRef>
              <c:f>[3]Grafice!$J$18</c:f>
              <c:strCache>
                <c:ptCount val="1"/>
                <c:pt idx="0">
                  <c:v>Consumul final/ Конечное потребление</c:v>
                </c:pt>
              </c:strCache>
            </c:strRef>
          </c:tx>
          <c:invertIfNegative val="0"/>
          <c:dLbls>
            <c:numFmt formatCode="#,##0.0" sourceLinked="0"/>
            <c:spPr>
              <a:noFill/>
              <a:ln>
                <a:noFill/>
              </a:ln>
              <a:effectLst/>
            </c:spPr>
            <c:txPr>
              <a:bodyPr rot="0" vert="horz"/>
              <a:lstStyle/>
              <a:p>
                <a:pPr>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[3]Grafice!$K$17:$R$17</c:f>
              <c:numCache>
                <c:formatCode>General</c:formatCode>
                <c:ptCount val="8"/>
                <c:pt idx="0">
                  <c:v>2012</c:v>
                </c:pt>
                <c:pt idx="1">
                  <c:v>2013</c:v>
                </c:pt>
                <c:pt idx="2">
                  <c:v>2014</c:v>
                </c:pt>
                <c:pt idx="3">
                  <c:v>2015</c:v>
                </c:pt>
                <c:pt idx="4">
                  <c:v>2016</c:v>
                </c:pt>
                <c:pt idx="5">
                  <c:v>2017</c:v>
                </c:pt>
                <c:pt idx="6">
                  <c:v>2018</c:v>
                </c:pt>
                <c:pt idx="7">
                  <c:v>2019</c:v>
                </c:pt>
              </c:numCache>
            </c:numRef>
          </c:cat>
          <c:val>
            <c:numRef>
              <c:f>[3]Grafice!$K$18:$R$18</c:f>
              <c:numCache>
                <c:formatCode>General</c:formatCode>
                <c:ptCount val="8"/>
                <c:pt idx="0">
                  <c:v>109.84218941869317</c:v>
                </c:pt>
                <c:pt idx="1">
                  <c:v>106.56387031389758</c:v>
                </c:pt>
                <c:pt idx="2">
                  <c:v>104.59907009570806</c:v>
                </c:pt>
                <c:pt idx="3">
                  <c:v>101.94476671310382</c:v>
                </c:pt>
                <c:pt idx="4">
                  <c:v>101.03682498520207</c:v>
                </c:pt>
                <c:pt idx="5">
                  <c:v>100.66211820814924</c:v>
                </c:pt>
                <c:pt idx="6">
                  <c:v>99.974045677730956</c:v>
                </c:pt>
                <c:pt idx="7">
                  <c:v>99.423363783244255</c:v>
                </c:pt>
              </c:numCache>
            </c:numRef>
          </c:val>
          <c:extLst>
            <c:ext xmlns:c16="http://schemas.microsoft.com/office/drawing/2014/chart" uri="{C3380CC4-5D6E-409C-BE32-E72D297353CC}">
              <c16:uniqueId val="{00000000-1566-49CA-8441-1FC1FA53C808}"/>
            </c:ext>
          </c:extLst>
        </c:ser>
        <c:ser>
          <c:idx val="1"/>
          <c:order val="1"/>
          <c:tx>
            <c:strRef>
              <c:f>[3]Grafice!$J$19</c:f>
              <c:strCache>
                <c:ptCount val="1"/>
                <c:pt idx="0">
                  <c:v>Formarea brută de capital/ Валовое накопление </c:v>
                </c:pt>
              </c:strCache>
            </c:strRef>
          </c:tx>
          <c:invertIfNegative val="0"/>
          <c:dLbls>
            <c:numFmt formatCode="#,##0.0" sourceLinked="0"/>
            <c:spPr>
              <a:noFill/>
              <a:ln>
                <a:noFill/>
              </a:ln>
              <a:effectLst/>
            </c:spPr>
            <c:txPr>
              <a:bodyPr rot="0" vert="horz"/>
              <a:lstStyle/>
              <a:p>
                <a:pPr>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[3]Grafice!$K$17:$R$17</c:f>
              <c:numCache>
                <c:formatCode>General</c:formatCode>
                <c:ptCount val="8"/>
                <c:pt idx="0">
                  <c:v>2012</c:v>
                </c:pt>
                <c:pt idx="1">
                  <c:v>2013</c:v>
                </c:pt>
                <c:pt idx="2">
                  <c:v>2014</c:v>
                </c:pt>
                <c:pt idx="3">
                  <c:v>2015</c:v>
                </c:pt>
                <c:pt idx="4">
                  <c:v>2016</c:v>
                </c:pt>
                <c:pt idx="5">
                  <c:v>2017</c:v>
                </c:pt>
                <c:pt idx="6">
                  <c:v>2018</c:v>
                </c:pt>
                <c:pt idx="7">
                  <c:v>2019</c:v>
                </c:pt>
              </c:numCache>
            </c:numRef>
          </c:cat>
          <c:val>
            <c:numRef>
              <c:f>[3]Grafice!$K$19:$R$19</c:f>
              <c:numCache>
                <c:formatCode>General</c:formatCode>
                <c:ptCount val="8"/>
                <c:pt idx="0">
                  <c:v>24.198519293149516</c:v>
                </c:pt>
                <c:pt idx="1">
                  <c:v>24.938200173024523</c:v>
                </c:pt>
                <c:pt idx="2">
                  <c:v>26.218807116177022</c:v>
                </c:pt>
                <c:pt idx="3">
                  <c:v>23.595008794771701</c:v>
                </c:pt>
                <c:pt idx="4">
                  <c:v>21.982103830389708</c:v>
                </c:pt>
                <c:pt idx="5">
                  <c:v>22.777549930626538</c:v>
                </c:pt>
                <c:pt idx="6">
                  <c:v>25.61476957276756</c:v>
                </c:pt>
                <c:pt idx="7">
                  <c:v>25.349558077285749</c:v>
                </c:pt>
              </c:numCache>
            </c:numRef>
          </c:val>
          <c:extLst>
            <c:ext xmlns:c16="http://schemas.microsoft.com/office/drawing/2014/chart" uri="{C3380CC4-5D6E-409C-BE32-E72D297353CC}">
              <c16:uniqueId val="{00000001-1566-49CA-8441-1FC1FA53C808}"/>
            </c:ext>
          </c:extLst>
        </c:ser>
        <c:ser>
          <c:idx val="2"/>
          <c:order val="2"/>
          <c:tx>
            <c:strRef>
              <c:f>[3]Grafice!$J$20</c:f>
              <c:strCache>
                <c:ptCount val="1"/>
                <c:pt idx="0">
                  <c:v>Exportul net/ Чистый экспорт </c:v>
                </c:pt>
              </c:strCache>
            </c:strRef>
          </c:tx>
          <c:invertIfNegative val="0"/>
          <c:dLbls>
            <c:numFmt formatCode="#,##0.0" sourceLinked="0"/>
            <c:spPr>
              <a:noFill/>
              <a:ln>
                <a:noFill/>
              </a:ln>
              <a:effectLst/>
            </c:spPr>
            <c:txPr>
              <a:bodyPr rot="0" vert="horz"/>
              <a:lstStyle/>
              <a:p>
                <a:pPr>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[3]Grafice!$K$17:$R$17</c:f>
              <c:numCache>
                <c:formatCode>General</c:formatCode>
                <c:ptCount val="8"/>
                <c:pt idx="0">
                  <c:v>2012</c:v>
                </c:pt>
                <c:pt idx="1">
                  <c:v>2013</c:v>
                </c:pt>
                <c:pt idx="2">
                  <c:v>2014</c:v>
                </c:pt>
                <c:pt idx="3">
                  <c:v>2015</c:v>
                </c:pt>
                <c:pt idx="4">
                  <c:v>2016</c:v>
                </c:pt>
                <c:pt idx="5">
                  <c:v>2017</c:v>
                </c:pt>
                <c:pt idx="6">
                  <c:v>2018</c:v>
                </c:pt>
                <c:pt idx="7">
                  <c:v>2019</c:v>
                </c:pt>
              </c:numCache>
            </c:numRef>
          </c:cat>
          <c:val>
            <c:numRef>
              <c:f>[3]Grafice!$K$20:$R$20</c:f>
              <c:numCache>
                <c:formatCode>General</c:formatCode>
                <c:ptCount val="8"/>
                <c:pt idx="0">
                  <c:v>-34.040708711842711</c:v>
                </c:pt>
                <c:pt idx="1">
                  <c:v>-31.502070486922108</c:v>
                </c:pt>
                <c:pt idx="2">
                  <c:v>-30.817877211885065</c:v>
                </c:pt>
                <c:pt idx="3">
                  <c:v>-25.539775507875511</c:v>
                </c:pt>
                <c:pt idx="4">
                  <c:v>-23.018928815591806</c:v>
                </c:pt>
                <c:pt idx="5">
                  <c:v>-23.439668138775733</c:v>
                </c:pt>
                <c:pt idx="6">
                  <c:v>-25.588815440448226</c:v>
                </c:pt>
                <c:pt idx="7">
                  <c:v>-24.772921787542419</c:v>
                </c:pt>
              </c:numCache>
            </c:numRef>
          </c:val>
          <c:extLst>
            <c:ext xmlns:c16="http://schemas.microsoft.com/office/drawing/2014/chart" uri="{C3380CC4-5D6E-409C-BE32-E72D297353CC}">
              <c16:uniqueId val="{00000002-1566-49CA-8441-1FC1FA53C808}"/>
            </c:ext>
          </c:extLst>
        </c:ser>
        <c:dLbls>
          <c:dLblPos val="outEnd"/>
          <c:showLegendKey val="0"/>
          <c:showVal val="1"/>
          <c:showCatName val="0"/>
          <c:showSerName val="0"/>
          <c:showPercent val="0"/>
          <c:showBubbleSize val="0"/>
        </c:dLbls>
        <c:gapWidth val="50"/>
        <c:overlap val="-20"/>
        <c:axId val="100317056"/>
        <c:axId val="100318592"/>
      </c:barChart>
      <c:catAx>
        <c:axId val="100317056"/>
        <c:scaling>
          <c:orientation val="minMax"/>
        </c:scaling>
        <c:delete val="0"/>
        <c:axPos val="l"/>
        <c:numFmt formatCode="General" sourceLinked="1"/>
        <c:majorTickMark val="out"/>
        <c:minorTickMark val="none"/>
        <c:tickLblPos val="nextTo"/>
        <c:spPr>
          <a:ln>
            <a:solidFill>
              <a:schemeClr val="tx1"/>
            </a:solidFill>
          </a:ln>
        </c:spPr>
        <c:txPr>
          <a:bodyPr rot="-60000000" vert="horz"/>
          <a:lstStyle/>
          <a:p>
            <a:pPr>
              <a:defRPr/>
            </a:pPr>
            <a:endParaRPr lang="en-US"/>
          </a:p>
        </c:txPr>
        <c:crossAx val="100318592"/>
        <c:crosses val="autoZero"/>
        <c:auto val="1"/>
        <c:lblAlgn val="ctr"/>
        <c:lblOffset val="100"/>
        <c:noMultiLvlLbl val="0"/>
      </c:catAx>
      <c:valAx>
        <c:axId val="100318592"/>
        <c:scaling>
          <c:orientation val="minMax"/>
          <c:max val="130"/>
          <c:min val="-50"/>
        </c:scaling>
        <c:delete val="0"/>
        <c:axPos val="b"/>
        <c:title>
          <c:tx>
            <c:rich>
              <a:bodyPr rot="0" vert="horz"/>
              <a:lstStyle/>
              <a:p>
                <a:pPr>
                  <a:defRPr/>
                </a:pPr>
                <a:r>
                  <a:rPr lang="ro-RO"/>
                  <a:t>%</a:t>
                </a:r>
                <a:endParaRPr lang="en-US"/>
              </a:p>
            </c:rich>
          </c:tx>
          <c:layout>
            <c:manualLayout>
              <c:xMode val="edge"/>
              <c:yMode val="edge"/>
              <c:x val="0.28949936185278941"/>
              <c:y val="0.1331428684297874"/>
            </c:manualLayout>
          </c:layout>
          <c:overlay val="0"/>
        </c:title>
        <c:numFmt formatCode="General" sourceLinked="1"/>
        <c:majorTickMark val="out"/>
        <c:minorTickMark val="none"/>
        <c:tickLblPos val="nextTo"/>
        <c:spPr>
          <a:ln>
            <a:solidFill>
              <a:schemeClr val="tx1"/>
            </a:solidFill>
          </a:ln>
        </c:spPr>
        <c:txPr>
          <a:bodyPr rot="-60000000" vert="horz"/>
          <a:lstStyle/>
          <a:p>
            <a:pPr>
              <a:defRPr/>
            </a:pPr>
            <a:endParaRPr lang="en-US"/>
          </a:p>
        </c:txPr>
        <c:crossAx val="100317056"/>
        <c:crosses val="autoZero"/>
        <c:crossBetween val="between"/>
      </c:valAx>
    </c:plotArea>
    <c:legend>
      <c:legendPos val="b"/>
      <c:layout>
        <c:manualLayout>
          <c:xMode val="edge"/>
          <c:yMode val="edge"/>
          <c:x val="9.063573030754031E-2"/>
          <c:y val="0.8631871003146171"/>
          <c:w val="0.72835819616364372"/>
          <c:h val="0.12595349021825958"/>
        </c:manualLayout>
      </c:layout>
      <c:overlay val="0"/>
      <c:txPr>
        <a:bodyPr rot="0" vert="horz"/>
        <a:lstStyle/>
        <a:p>
          <a:pPr>
            <a:defRPr/>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1160522332800282E-2"/>
          <c:y val="4.2414366524352036E-2"/>
          <c:w val="0.81510200874132477"/>
          <c:h val="0.63488500722791164"/>
        </c:manualLayout>
      </c:layout>
      <c:barChart>
        <c:barDir val="col"/>
        <c:grouping val="percentStacked"/>
        <c:varyColors val="0"/>
        <c:ser>
          <c:idx val="1"/>
          <c:order val="1"/>
          <c:tx>
            <c:strRef>
              <c:f>'[3]Diagrame-FP'!$K$6</c:f>
              <c:strCache>
                <c:ptCount val="1"/>
                <c:pt idx="0">
                  <c:v>Proprietatea de stat</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'[3]Diagrame-FP'!$L$4:$N$4</c:f>
              <c:numCache>
                <c:formatCode>General</c:formatCode>
                <c:ptCount val="3"/>
                <c:pt idx="0">
                  <c:v>2017</c:v>
                </c:pt>
                <c:pt idx="1">
                  <c:v>2018</c:v>
                </c:pt>
                <c:pt idx="2">
                  <c:v>2019</c:v>
                </c:pt>
              </c:numCache>
            </c:numRef>
          </c:cat>
          <c:val>
            <c:numRef>
              <c:f>'[3]Diagrame-FP'!$L$6:$N$6</c:f>
              <c:numCache>
                <c:formatCode>General</c:formatCode>
                <c:ptCount val="3"/>
                <c:pt idx="0">
                  <c:v>11.3</c:v>
                </c:pt>
                <c:pt idx="1">
                  <c:v>9.1</c:v>
                </c:pt>
                <c:pt idx="2">
                  <c:v>9.3000000000000007</c:v>
                </c:pt>
              </c:numCache>
            </c:numRef>
          </c:val>
          <c:extLst>
            <c:ext xmlns:c16="http://schemas.microsoft.com/office/drawing/2014/chart" uri="{C3380CC4-5D6E-409C-BE32-E72D297353CC}">
              <c16:uniqueId val="{00000001-1994-4D74-BD77-16FC88340D5C}"/>
            </c:ext>
          </c:extLst>
        </c:ser>
        <c:ser>
          <c:idx val="2"/>
          <c:order val="2"/>
          <c:tx>
            <c:strRef>
              <c:f>'[3]Diagrame-FP'!$K$7</c:f>
              <c:strCache>
                <c:ptCount val="1"/>
                <c:pt idx="0">
                  <c:v>Proprietatea municipală</c:v>
                </c:pt>
              </c:strCache>
            </c:strRef>
          </c:tx>
          <c:spPr>
            <a:solidFill>
              <a:schemeClr val="accent1">
                <a:shade val="82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'[3]Diagrame-FP'!$L$4:$N$4</c:f>
              <c:numCache>
                <c:formatCode>General</c:formatCode>
                <c:ptCount val="3"/>
                <c:pt idx="0">
                  <c:v>2017</c:v>
                </c:pt>
                <c:pt idx="1">
                  <c:v>2018</c:v>
                </c:pt>
                <c:pt idx="2">
                  <c:v>2019</c:v>
                </c:pt>
              </c:numCache>
            </c:numRef>
          </c:cat>
          <c:val>
            <c:numRef>
              <c:f>'[3]Diagrame-FP'!$L$7:$N$7</c:f>
              <c:numCache>
                <c:formatCode>General</c:formatCode>
                <c:ptCount val="3"/>
                <c:pt idx="0">
                  <c:v>6.1</c:v>
                </c:pt>
                <c:pt idx="1">
                  <c:v>5.3</c:v>
                </c:pt>
                <c:pt idx="2">
                  <c:v>5.0999999999999996</c:v>
                </c:pt>
              </c:numCache>
            </c:numRef>
          </c:val>
          <c:extLst>
            <c:ext xmlns:c16="http://schemas.microsoft.com/office/drawing/2014/chart" uri="{C3380CC4-5D6E-409C-BE32-E72D297353CC}">
              <c16:uniqueId val="{00000002-1994-4D74-BD77-16FC88340D5C}"/>
            </c:ext>
          </c:extLst>
        </c:ser>
        <c:ser>
          <c:idx val="3"/>
          <c:order val="3"/>
          <c:tx>
            <c:strRef>
              <c:f>'[3]Diagrame-FP'!$K$8</c:f>
              <c:strCache>
                <c:ptCount val="1"/>
                <c:pt idx="0">
                  <c:v>Proprietatea privată</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'[3]Diagrame-FP'!$L$4:$N$4</c:f>
              <c:numCache>
                <c:formatCode>General</c:formatCode>
                <c:ptCount val="3"/>
                <c:pt idx="0">
                  <c:v>2017</c:v>
                </c:pt>
                <c:pt idx="1">
                  <c:v>2018</c:v>
                </c:pt>
                <c:pt idx="2">
                  <c:v>2019</c:v>
                </c:pt>
              </c:numCache>
            </c:numRef>
          </c:cat>
          <c:val>
            <c:numRef>
              <c:f>'[3]Diagrame-FP'!$L$8:$N$8</c:f>
              <c:numCache>
                <c:formatCode>General</c:formatCode>
                <c:ptCount val="3"/>
                <c:pt idx="0">
                  <c:v>59.4</c:v>
                </c:pt>
                <c:pt idx="1">
                  <c:v>62.3</c:v>
                </c:pt>
                <c:pt idx="2">
                  <c:v>60.8</c:v>
                </c:pt>
              </c:numCache>
            </c:numRef>
          </c:val>
          <c:extLst>
            <c:ext xmlns:c16="http://schemas.microsoft.com/office/drawing/2014/chart" uri="{C3380CC4-5D6E-409C-BE32-E72D297353CC}">
              <c16:uniqueId val="{00000003-1994-4D74-BD77-16FC88340D5C}"/>
            </c:ext>
          </c:extLst>
        </c:ser>
        <c:ser>
          <c:idx val="4"/>
          <c:order val="4"/>
          <c:tx>
            <c:strRef>
              <c:f>'[3]Diagrame-FP'!$K$9</c:f>
              <c:strCache>
                <c:ptCount val="1"/>
                <c:pt idx="0">
                  <c:v>Proprietatea mixtă (publică şi privată)</c:v>
                </c:pt>
              </c:strCache>
            </c:strRef>
          </c:tx>
          <c:spPr>
            <a:solidFill>
              <a:schemeClr val="accent1">
                <a:tint val="83000"/>
              </a:schemeClr>
            </a:solidFill>
            <a:ln>
              <a:noFill/>
            </a:ln>
            <a:effectLst/>
          </c:spPr>
          <c:invertIfNegative val="0"/>
          <c:dLbls>
            <c:dLbl>
              <c:idx val="0"/>
              <c:tx>
                <c:rich>
                  <a:bodyPr/>
                  <a:lstStyle/>
                  <a:p>
                    <a:fld id="{E0A14F64-C974-4549-BEFB-42DB738251CC}" type="VALUE">
                      <a:rPr lang="en-US"/>
                      <a:pPr/>
                      <a:t>[VALUE]</a:t>
                    </a:fld>
                    <a:r>
                      <a:rPr lang="en-US"/>
                      <a:t>,0</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6AE0-433B-8C0D-A75517E465E1}"/>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'[3]Diagrame-FP'!$L$4:$N$4</c:f>
              <c:numCache>
                <c:formatCode>General</c:formatCode>
                <c:ptCount val="3"/>
                <c:pt idx="0">
                  <c:v>2017</c:v>
                </c:pt>
                <c:pt idx="1">
                  <c:v>2018</c:v>
                </c:pt>
                <c:pt idx="2">
                  <c:v>2019</c:v>
                </c:pt>
              </c:numCache>
            </c:numRef>
          </c:cat>
          <c:val>
            <c:numRef>
              <c:f>'[3]Diagrame-FP'!$L$9:$N$9</c:f>
              <c:numCache>
                <c:formatCode>General</c:formatCode>
                <c:ptCount val="3"/>
                <c:pt idx="0">
                  <c:v>1</c:v>
                </c:pt>
                <c:pt idx="1">
                  <c:v>1.4</c:v>
                </c:pt>
                <c:pt idx="2">
                  <c:v>1.5</c:v>
                </c:pt>
              </c:numCache>
            </c:numRef>
          </c:val>
          <c:extLst>
            <c:ext xmlns:c16="http://schemas.microsoft.com/office/drawing/2014/chart" uri="{C3380CC4-5D6E-409C-BE32-E72D297353CC}">
              <c16:uniqueId val="{00000004-1994-4D74-BD77-16FC88340D5C}"/>
            </c:ext>
          </c:extLst>
        </c:ser>
        <c:ser>
          <c:idx val="5"/>
          <c:order val="5"/>
          <c:tx>
            <c:strRef>
              <c:f>'[3]Diagrame-FP'!$K$10</c:f>
              <c:strCache>
                <c:ptCount val="1"/>
                <c:pt idx="0">
                  <c:v>Proprietatea străină</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'[3]Diagrame-FP'!$L$4:$N$4</c:f>
              <c:numCache>
                <c:formatCode>General</c:formatCode>
                <c:ptCount val="3"/>
                <c:pt idx="0">
                  <c:v>2017</c:v>
                </c:pt>
                <c:pt idx="1">
                  <c:v>2018</c:v>
                </c:pt>
                <c:pt idx="2">
                  <c:v>2019</c:v>
                </c:pt>
              </c:numCache>
            </c:numRef>
          </c:cat>
          <c:val>
            <c:numRef>
              <c:f>'[3]Diagrame-FP'!$L$10:$N$10</c:f>
              <c:numCache>
                <c:formatCode>General</c:formatCode>
                <c:ptCount val="3"/>
                <c:pt idx="0">
                  <c:v>12.5</c:v>
                </c:pt>
                <c:pt idx="1">
                  <c:v>12.1</c:v>
                </c:pt>
                <c:pt idx="2">
                  <c:v>13.900000000000002</c:v>
                </c:pt>
              </c:numCache>
            </c:numRef>
          </c:val>
          <c:extLst>
            <c:ext xmlns:c16="http://schemas.microsoft.com/office/drawing/2014/chart" uri="{C3380CC4-5D6E-409C-BE32-E72D297353CC}">
              <c16:uniqueId val="{00000005-1994-4D74-BD77-16FC88340D5C}"/>
            </c:ext>
          </c:extLst>
        </c:ser>
        <c:ser>
          <c:idx val="6"/>
          <c:order val="6"/>
          <c:tx>
            <c:strRef>
              <c:f>'[3]Diagrame-FP'!$K$11</c:f>
              <c:strCache>
                <c:ptCount val="1"/>
                <c:pt idx="0">
                  <c:v>Proprietatea întreprinderilor mixte</c:v>
                </c:pt>
              </c:strCache>
            </c:strRef>
          </c:tx>
          <c:spPr>
            <a:solidFill>
              <a:schemeClr val="accent1">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'[3]Diagrame-FP'!$L$4:$N$4</c:f>
              <c:numCache>
                <c:formatCode>General</c:formatCode>
                <c:ptCount val="3"/>
                <c:pt idx="0">
                  <c:v>2017</c:v>
                </c:pt>
                <c:pt idx="1">
                  <c:v>2018</c:v>
                </c:pt>
                <c:pt idx="2">
                  <c:v>2019</c:v>
                </c:pt>
              </c:numCache>
            </c:numRef>
          </c:cat>
          <c:val>
            <c:numRef>
              <c:f>'[3]Diagrame-FP'!$L$11:$N$11</c:f>
              <c:numCache>
                <c:formatCode>General</c:formatCode>
                <c:ptCount val="3"/>
                <c:pt idx="0">
                  <c:v>9.6999999999999993</c:v>
                </c:pt>
                <c:pt idx="1">
                  <c:v>9.8000000000000007</c:v>
                </c:pt>
                <c:pt idx="2">
                  <c:v>9.4</c:v>
                </c:pt>
              </c:numCache>
            </c:numRef>
          </c:val>
          <c:extLst>
            <c:ext xmlns:c16="http://schemas.microsoft.com/office/drawing/2014/chart" uri="{C3380CC4-5D6E-409C-BE32-E72D297353CC}">
              <c16:uniqueId val="{00000006-1994-4D74-BD77-16FC88340D5C}"/>
            </c:ext>
          </c:extLst>
        </c:ser>
        <c:dLbls>
          <c:dLblPos val="ctr"/>
          <c:showLegendKey val="0"/>
          <c:showVal val="1"/>
          <c:showCatName val="0"/>
          <c:showSerName val="0"/>
          <c:showPercent val="0"/>
          <c:showBubbleSize val="0"/>
        </c:dLbls>
        <c:gapWidth val="180"/>
        <c:overlap val="100"/>
        <c:axId val="343503960"/>
        <c:axId val="343497400"/>
        <c:extLst>
          <c:ext xmlns:c15="http://schemas.microsoft.com/office/drawing/2012/chart" uri="{02D57815-91ED-43cb-92C2-25804820EDAC}">
            <c15:filteredBarSeries>
              <c15:ser>
                <c:idx val="0"/>
                <c:order val="0"/>
                <c:tx>
                  <c:strRef>
                    <c:extLst>
                      <c:ext uri="{02D57815-91ED-43cb-92C2-25804820EDAC}">
                        <c15:formulaRef>
                          <c15:sqref>'[3]Diagrame-FP'!$K$5</c15:sqref>
                        </c15:formulaRef>
                      </c:ext>
                    </c:extLst>
                    <c:strCache>
                      <c:ptCount val="1"/>
                      <c:pt idx="0">
                        <c:v>Proprietatea publică</c:v>
                      </c:pt>
                    </c:strCache>
                  </c:strRef>
                </c:tx>
                <c:spPr>
                  <a:solidFill>
                    <a:schemeClr val="accent1">
                      <a:shade val="4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'[3]Diagrame-FP'!$L$4:$N$4</c15:sqref>
                        </c15:formulaRef>
                      </c:ext>
                    </c:extLst>
                    <c:numCache>
                      <c:formatCode>General</c:formatCode>
                      <c:ptCount val="3"/>
                      <c:pt idx="0">
                        <c:v>2017</c:v>
                      </c:pt>
                      <c:pt idx="1">
                        <c:v>2018</c:v>
                      </c:pt>
                      <c:pt idx="2">
                        <c:v>2019</c:v>
                      </c:pt>
                    </c:numCache>
                  </c:numRef>
                </c:cat>
                <c:val>
                  <c:numRef>
                    <c:extLst>
                      <c:ext uri="{02D57815-91ED-43cb-92C2-25804820EDAC}">
                        <c15:formulaRef>
                          <c15:sqref>'[3]Diagrame-FP'!$L$5:$N$5</c15:sqref>
                        </c15:formulaRef>
                      </c:ext>
                    </c:extLst>
                    <c:numCache>
                      <c:formatCode>General</c:formatCode>
                      <c:ptCount val="3"/>
                      <c:pt idx="0">
                        <c:v>17.399999999999999</c:v>
                      </c:pt>
                      <c:pt idx="1">
                        <c:v>14.4</c:v>
                      </c:pt>
                      <c:pt idx="2">
                        <c:v>14.4</c:v>
                      </c:pt>
                    </c:numCache>
                  </c:numRef>
                </c:val>
                <c:extLst>
                  <c:ext xmlns:c16="http://schemas.microsoft.com/office/drawing/2014/chart" uri="{C3380CC4-5D6E-409C-BE32-E72D297353CC}">
                    <c16:uniqueId val="{00000000-1994-4D74-BD77-16FC88340D5C}"/>
                  </c:ext>
                </c:extLst>
              </c15:ser>
            </c15:filteredBarSeries>
          </c:ext>
        </c:extLst>
      </c:barChart>
      <c:catAx>
        <c:axId val="34350396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3497400"/>
        <c:crosses val="autoZero"/>
        <c:auto val="1"/>
        <c:lblAlgn val="ctr"/>
        <c:lblOffset val="100"/>
        <c:noMultiLvlLbl val="0"/>
      </c:catAx>
      <c:valAx>
        <c:axId val="343497400"/>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3503960"/>
        <c:crosses val="autoZero"/>
        <c:crossBetween val="between"/>
      </c:valAx>
      <c:spPr>
        <a:noFill/>
        <a:ln>
          <a:noFill/>
        </a:ln>
        <a:effectLst/>
      </c:spPr>
    </c:plotArea>
    <c:legend>
      <c:legendPos val="b"/>
      <c:layout>
        <c:manualLayout>
          <c:xMode val="edge"/>
          <c:yMode val="edge"/>
          <c:x val="0.14428855826921516"/>
          <c:y val="0.75576286900948442"/>
          <c:w val="0.73788596283307872"/>
          <c:h val="0.218503350889096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8954619353641462E-2"/>
          <c:y val="4.4319055322045983E-2"/>
          <c:w val="0.90489964116804245"/>
          <c:h val="0.72181120458248904"/>
        </c:manualLayout>
      </c:layout>
      <c:barChart>
        <c:barDir val="col"/>
        <c:grouping val="clustered"/>
        <c:varyColors val="0"/>
        <c:ser>
          <c:idx val="0"/>
          <c:order val="0"/>
          <c:tx>
            <c:strRef>
              <c:f>'[3]tabele pentru diagrame'!$B$23</c:f>
              <c:strCache>
                <c:ptCount val="1"/>
                <c:pt idx="0">
                  <c:v>2013</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numFmt formatCode="#,##0" sourceLinked="0"/>
            <c:spPr>
              <a:solidFill>
                <a:schemeClr val="bg1"/>
              </a:solid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'[3]tabele pentru diagrame'!$A$24:$A$29</c15:sqref>
                  </c15:fullRef>
                </c:ext>
              </c:extLst>
              <c:f>'[3]tabele pentru diagrame'!$A$24:$A$28</c:f>
              <c:strCache>
                <c:ptCount val="5"/>
                <c:pt idx="0">
                  <c:v>Centru</c:v>
                </c:pt>
                <c:pt idx="1">
                  <c:v>Mun. Chișinău</c:v>
                </c:pt>
                <c:pt idx="2">
                  <c:v>Nord</c:v>
                </c:pt>
                <c:pt idx="3">
                  <c:v>Sud</c:v>
                </c:pt>
                <c:pt idx="4">
                  <c:v>UTA Găgăuzia</c:v>
                </c:pt>
              </c:strCache>
            </c:strRef>
          </c:cat>
          <c:val>
            <c:numRef>
              <c:extLst>
                <c:ext xmlns:c15="http://schemas.microsoft.com/office/drawing/2012/chart" uri="{02D57815-91ED-43cb-92C2-25804820EDAC}">
                  <c15:fullRef>
                    <c15:sqref>'[3]tabele pentru diagrame'!$B$24:$B$29</c15:sqref>
                  </c15:fullRef>
                </c:ext>
              </c:extLst>
              <c:f>'[3]tabele pentru diagrame'!$B$24:$B$28</c:f>
              <c:numCache>
                <c:formatCode>General</c:formatCode>
                <c:ptCount val="5"/>
                <c:pt idx="0">
                  <c:v>18214.286323012388</c:v>
                </c:pt>
                <c:pt idx="1">
                  <c:v>66623.825240484701</c:v>
                </c:pt>
                <c:pt idx="2">
                  <c:v>21041.30527695101</c:v>
                </c:pt>
                <c:pt idx="3">
                  <c:v>10424.066743753521</c:v>
                </c:pt>
                <c:pt idx="4">
                  <c:v>3229.3869646200988</c:v>
                </c:pt>
              </c:numCache>
            </c:numRef>
          </c:val>
          <c:extLst>
            <c:ext xmlns:c16="http://schemas.microsoft.com/office/drawing/2014/chart" uri="{C3380CC4-5D6E-409C-BE32-E72D297353CC}">
              <c16:uniqueId val="{00000000-3558-4EA1-A668-172F8B949AC1}"/>
            </c:ext>
          </c:extLst>
        </c:ser>
        <c:ser>
          <c:idx val="1"/>
          <c:order val="1"/>
          <c:tx>
            <c:strRef>
              <c:f>'[3]tabele pentru diagrame'!$C$23</c:f>
              <c:strCache>
                <c:ptCount val="1"/>
                <c:pt idx="0">
                  <c:v>2014</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'[3]tabele pentru diagrame'!$A$24:$A$29</c15:sqref>
                  </c15:fullRef>
                </c:ext>
              </c:extLst>
              <c:f>'[3]tabele pentru diagrame'!$A$24:$A$28</c:f>
              <c:strCache>
                <c:ptCount val="5"/>
                <c:pt idx="0">
                  <c:v>Centru</c:v>
                </c:pt>
                <c:pt idx="1">
                  <c:v>Mun. Chișinău</c:v>
                </c:pt>
                <c:pt idx="2">
                  <c:v>Nord</c:v>
                </c:pt>
                <c:pt idx="3">
                  <c:v>Sud</c:v>
                </c:pt>
                <c:pt idx="4">
                  <c:v>UTA Găgăuzia</c:v>
                </c:pt>
              </c:strCache>
            </c:strRef>
          </c:cat>
          <c:val>
            <c:numRef>
              <c:extLst>
                <c:ext xmlns:c15="http://schemas.microsoft.com/office/drawing/2012/chart" uri="{02D57815-91ED-43cb-92C2-25804820EDAC}">
                  <c15:fullRef>
                    <c15:sqref>'[3]tabele pentru diagrame'!$C$24:$C$29</c15:sqref>
                  </c15:fullRef>
                </c:ext>
              </c:extLst>
              <c:f>'[3]tabele pentru diagrame'!$C$24:$C$28</c:f>
              <c:numCache>
                <c:formatCode>General</c:formatCode>
                <c:ptCount val="5"/>
                <c:pt idx="0">
                  <c:v>20371.662685298794</c:v>
                </c:pt>
                <c:pt idx="1">
                  <c:v>74828.867171513077</c:v>
                </c:pt>
                <c:pt idx="2">
                  <c:v>23554.582423283395</c:v>
                </c:pt>
                <c:pt idx="3">
                  <c:v>11227.231362690693</c:v>
                </c:pt>
                <c:pt idx="4">
                  <c:v>3499.2903518840508</c:v>
                </c:pt>
              </c:numCache>
            </c:numRef>
          </c:val>
          <c:extLst>
            <c:ext xmlns:c16="http://schemas.microsoft.com/office/drawing/2014/chart" uri="{C3380CC4-5D6E-409C-BE32-E72D297353CC}">
              <c16:uniqueId val="{00000001-3558-4EA1-A668-172F8B949AC1}"/>
            </c:ext>
          </c:extLst>
        </c:ser>
        <c:ser>
          <c:idx val="2"/>
          <c:order val="2"/>
          <c:tx>
            <c:strRef>
              <c:f>'[3]tabele pentru diagrame'!$D$23</c:f>
              <c:strCache>
                <c:ptCount val="1"/>
                <c:pt idx="0">
                  <c:v>2015</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'[3]tabele pentru diagrame'!$A$24:$A$29</c15:sqref>
                  </c15:fullRef>
                </c:ext>
              </c:extLst>
              <c:f>'[3]tabele pentru diagrame'!$A$24:$A$28</c:f>
              <c:strCache>
                <c:ptCount val="5"/>
                <c:pt idx="0">
                  <c:v>Centru</c:v>
                </c:pt>
                <c:pt idx="1">
                  <c:v>Mun. Chișinău</c:v>
                </c:pt>
                <c:pt idx="2">
                  <c:v>Nord</c:v>
                </c:pt>
                <c:pt idx="3">
                  <c:v>Sud</c:v>
                </c:pt>
                <c:pt idx="4">
                  <c:v>UTA Găgăuzia</c:v>
                </c:pt>
              </c:strCache>
            </c:strRef>
          </c:cat>
          <c:val>
            <c:numRef>
              <c:extLst>
                <c:ext xmlns:c15="http://schemas.microsoft.com/office/drawing/2012/chart" uri="{02D57815-91ED-43cb-92C2-25804820EDAC}">
                  <c15:fullRef>
                    <c15:sqref>'[3]tabele pentru diagrame'!$D$24:$D$29</c15:sqref>
                  </c15:fullRef>
                </c:ext>
              </c:extLst>
              <c:f>'[3]tabele pentru diagrame'!$D$24:$D$28</c:f>
              <c:numCache>
                <c:formatCode>General</c:formatCode>
                <c:ptCount val="5"/>
                <c:pt idx="0">
                  <c:v>22380.416963397234</c:v>
                </c:pt>
                <c:pt idx="1">
                  <c:v>83096.63664634664</c:v>
                </c:pt>
                <c:pt idx="2">
                  <c:v>25096.219309651158</c:v>
                </c:pt>
                <c:pt idx="3">
                  <c:v>11544.768811149912</c:v>
                </c:pt>
                <c:pt idx="4">
                  <c:v>3635.6015543569688</c:v>
                </c:pt>
              </c:numCache>
            </c:numRef>
          </c:val>
          <c:extLst>
            <c:ext xmlns:c16="http://schemas.microsoft.com/office/drawing/2014/chart" uri="{C3380CC4-5D6E-409C-BE32-E72D297353CC}">
              <c16:uniqueId val="{00000002-3558-4EA1-A668-172F8B949AC1}"/>
            </c:ext>
          </c:extLst>
        </c:ser>
        <c:ser>
          <c:idx val="3"/>
          <c:order val="3"/>
          <c:tx>
            <c:strRef>
              <c:f>'[3]tabele pentru diagrame'!$E$23</c:f>
              <c:strCache>
                <c:ptCount val="1"/>
                <c:pt idx="0">
                  <c:v>2016</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'[3]tabele pentru diagrame'!$A$24:$A$29</c15:sqref>
                  </c15:fullRef>
                </c:ext>
              </c:extLst>
              <c:f>'[3]tabele pentru diagrame'!$A$24:$A$28</c:f>
              <c:strCache>
                <c:ptCount val="5"/>
                <c:pt idx="0">
                  <c:v>Centru</c:v>
                </c:pt>
                <c:pt idx="1">
                  <c:v>Mun. Chișinău</c:v>
                </c:pt>
                <c:pt idx="2">
                  <c:v>Nord</c:v>
                </c:pt>
                <c:pt idx="3">
                  <c:v>Sud</c:v>
                </c:pt>
                <c:pt idx="4">
                  <c:v>UTA Găgăuzia</c:v>
                </c:pt>
              </c:strCache>
            </c:strRef>
          </c:cat>
          <c:val>
            <c:numRef>
              <c:extLst>
                <c:ext xmlns:c15="http://schemas.microsoft.com/office/drawing/2012/chart" uri="{02D57815-91ED-43cb-92C2-25804820EDAC}">
                  <c15:fullRef>
                    <c15:sqref>'[3]tabele pentru diagrame'!$E$24:$E$29</c15:sqref>
                  </c15:fullRef>
                </c:ext>
              </c:extLst>
              <c:f>'[3]tabele pentru diagrame'!$E$24:$E$28</c:f>
              <c:numCache>
                <c:formatCode>General</c:formatCode>
                <c:ptCount val="5"/>
                <c:pt idx="0">
                  <c:v>24477.456144904074</c:v>
                </c:pt>
                <c:pt idx="1">
                  <c:v>92664.576799596325</c:v>
                </c:pt>
                <c:pt idx="2">
                  <c:v>27316.519477161353</c:v>
                </c:pt>
                <c:pt idx="3">
                  <c:v>12451.9237042972</c:v>
                </c:pt>
                <c:pt idx="4">
                  <c:v>3904.0872717527077</c:v>
                </c:pt>
              </c:numCache>
            </c:numRef>
          </c:val>
          <c:extLst>
            <c:ext xmlns:c16="http://schemas.microsoft.com/office/drawing/2014/chart" uri="{C3380CC4-5D6E-409C-BE32-E72D297353CC}">
              <c16:uniqueId val="{00000003-3558-4EA1-A668-172F8B949AC1}"/>
            </c:ext>
          </c:extLst>
        </c:ser>
        <c:ser>
          <c:idx val="4"/>
          <c:order val="4"/>
          <c:tx>
            <c:strRef>
              <c:f>'[3]tabele pentru diagrame'!$F$23</c:f>
              <c:strCache>
                <c:ptCount val="1"/>
                <c:pt idx="0">
                  <c:v>2017</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'[3]tabele pentru diagrame'!$A$24:$A$29</c15:sqref>
                  </c15:fullRef>
                </c:ext>
              </c:extLst>
              <c:f>'[3]tabele pentru diagrame'!$A$24:$A$28</c:f>
              <c:strCache>
                <c:ptCount val="5"/>
                <c:pt idx="0">
                  <c:v>Centru</c:v>
                </c:pt>
                <c:pt idx="1">
                  <c:v>Mun. Chișinău</c:v>
                </c:pt>
                <c:pt idx="2">
                  <c:v>Nord</c:v>
                </c:pt>
                <c:pt idx="3">
                  <c:v>Sud</c:v>
                </c:pt>
                <c:pt idx="4">
                  <c:v>UTA Găgăuzia</c:v>
                </c:pt>
              </c:strCache>
            </c:strRef>
          </c:cat>
          <c:val>
            <c:numRef>
              <c:extLst>
                <c:ext xmlns:c15="http://schemas.microsoft.com/office/drawing/2012/chart" uri="{02D57815-91ED-43cb-92C2-25804820EDAC}">
                  <c15:fullRef>
                    <c15:sqref>'[3]tabele pentru diagrame'!$F$24:$F$29</c15:sqref>
                  </c15:fullRef>
                </c:ext>
              </c:extLst>
              <c:f>'[3]tabele pentru diagrame'!$F$24:$F$28</c:f>
              <c:numCache>
                <c:formatCode>General</c:formatCode>
                <c:ptCount val="5"/>
                <c:pt idx="0">
                  <c:v>26900.081384074663</c:v>
                </c:pt>
                <c:pt idx="1">
                  <c:v>104077.18407805948</c:v>
                </c:pt>
                <c:pt idx="2">
                  <c:v>30102.37394705497</c:v>
                </c:pt>
                <c:pt idx="3">
                  <c:v>13546.930723620046</c:v>
                </c:pt>
                <c:pt idx="4">
                  <c:v>4254.3194768532867</c:v>
                </c:pt>
              </c:numCache>
            </c:numRef>
          </c:val>
          <c:extLst>
            <c:ext xmlns:c16="http://schemas.microsoft.com/office/drawing/2014/chart" uri="{C3380CC4-5D6E-409C-BE32-E72D297353CC}">
              <c16:uniqueId val="{00000004-3558-4EA1-A668-172F8B949AC1}"/>
            </c:ext>
          </c:extLst>
        </c:ser>
        <c:ser>
          <c:idx val="5"/>
          <c:order val="5"/>
          <c:tx>
            <c:strRef>
              <c:f>'[3]tabele pentru diagrame'!$G$23</c:f>
              <c:strCache>
                <c:ptCount val="1"/>
                <c:pt idx="0">
                  <c:v>2018</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'[3]tabele pentru diagrame'!$A$24:$A$29</c15:sqref>
                  </c15:fullRef>
                </c:ext>
              </c:extLst>
              <c:f>'[3]tabele pentru diagrame'!$A$24:$A$28</c:f>
              <c:strCache>
                <c:ptCount val="5"/>
                <c:pt idx="0">
                  <c:v>Centru</c:v>
                </c:pt>
                <c:pt idx="1">
                  <c:v>Mun. Chișinău</c:v>
                </c:pt>
                <c:pt idx="2">
                  <c:v>Nord</c:v>
                </c:pt>
                <c:pt idx="3">
                  <c:v>Sud</c:v>
                </c:pt>
                <c:pt idx="4">
                  <c:v>UTA Găgăuzia</c:v>
                </c:pt>
              </c:strCache>
            </c:strRef>
          </c:cat>
          <c:val>
            <c:numRef>
              <c:extLst>
                <c:ext xmlns:c15="http://schemas.microsoft.com/office/drawing/2012/chart" uri="{02D57815-91ED-43cb-92C2-25804820EDAC}">
                  <c15:fullRef>
                    <c15:sqref>'[3]tabele pentru diagrame'!$G$24:$G$29</c15:sqref>
                  </c15:fullRef>
                </c:ext>
              </c:extLst>
              <c:f>'[3]tabele pentru diagrame'!$G$24:$G$28</c:f>
              <c:numCache>
                <c:formatCode>General</c:formatCode>
                <c:ptCount val="5"/>
                <c:pt idx="0">
                  <c:v>28289.242790731929</c:v>
                </c:pt>
                <c:pt idx="1">
                  <c:v>114309.76122055942</c:v>
                </c:pt>
                <c:pt idx="2">
                  <c:v>31866.287747662311</c:v>
                </c:pt>
                <c:pt idx="3">
                  <c:v>13734.316118228997</c:v>
                </c:pt>
                <c:pt idx="4">
                  <c:v>4308.9446529540364</c:v>
                </c:pt>
              </c:numCache>
            </c:numRef>
          </c:val>
          <c:extLst>
            <c:ext xmlns:c16="http://schemas.microsoft.com/office/drawing/2014/chart" uri="{C3380CC4-5D6E-409C-BE32-E72D297353CC}">
              <c16:uniqueId val="{00000005-3558-4EA1-A668-172F8B949AC1}"/>
            </c:ext>
          </c:extLst>
        </c:ser>
        <c:dLbls>
          <c:showLegendKey val="0"/>
          <c:showVal val="0"/>
          <c:showCatName val="0"/>
          <c:showSerName val="0"/>
          <c:showPercent val="0"/>
          <c:showBubbleSize val="0"/>
        </c:dLbls>
        <c:gapWidth val="100"/>
        <c:axId val="245661232"/>
        <c:axId val="245660904"/>
      </c:barChart>
      <c:catAx>
        <c:axId val="2456612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45660904"/>
        <c:crosses val="autoZero"/>
        <c:auto val="1"/>
        <c:lblAlgn val="ctr"/>
        <c:lblOffset val="100"/>
        <c:noMultiLvlLbl val="0"/>
      </c:catAx>
      <c:valAx>
        <c:axId val="245660904"/>
        <c:scaling>
          <c:orientation val="minMax"/>
          <c:max val="140000"/>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45661232"/>
        <c:crosses val="autoZero"/>
        <c:crossBetween val="between"/>
      </c:valAx>
      <c:spPr>
        <a:noFill/>
        <a:ln>
          <a:noFill/>
        </a:ln>
        <a:effectLst/>
      </c:spPr>
    </c:plotArea>
    <c:legend>
      <c:legendPos val="b"/>
      <c:layout>
        <c:manualLayout>
          <c:xMode val="edge"/>
          <c:yMode val="edge"/>
          <c:x val="0.17869273321113713"/>
          <c:y val="0.90527460207230448"/>
          <c:w val="0.71694539566202575"/>
          <c:h val="6.0698705610754335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'Indicii VF'!$C$13</c:f>
              <c:strCache>
                <c:ptCount val="1"/>
                <c:pt idx="0">
                  <c:v>2014</c:v>
                </c:pt>
              </c:strCache>
            </c:strRef>
          </c:tx>
          <c:spPr>
            <a:solidFill>
              <a:schemeClr val="accent1">
                <a:shade val="53000"/>
              </a:schemeClr>
            </a:solidFill>
            <a:ln>
              <a:noFill/>
            </a:ln>
            <a:effectLst/>
          </c:spPr>
          <c:invertIfNegative val="0"/>
          <c:dLbls>
            <c:numFmt formatCode="#,#00" sourceLinked="0"/>
            <c:spPr>
              <a:noFill/>
              <a:ln>
                <a:noFill/>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'Indicii VF'!$B$14:$B$19</c:f>
              <c:strCache>
                <c:ptCount val="6"/>
                <c:pt idx="0">
                  <c:v>Centru</c:v>
                </c:pt>
                <c:pt idx="1">
                  <c:v>Mun. Chișinău</c:v>
                </c:pt>
                <c:pt idx="2">
                  <c:v>Nord</c:v>
                </c:pt>
                <c:pt idx="3">
                  <c:v>Sud</c:v>
                </c:pt>
                <c:pt idx="4">
                  <c:v>UTA Găgăuzia</c:v>
                </c:pt>
                <c:pt idx="5">
                  <c:v>Total</c:v>
                </c:pt>
              </c:strCache>
            </c:strRef>
          </c:cat>
          <c:val>
            <c:numRef>
              <c:f>'Indicii VF'!$C$14:$C$19</c:f>
              <c:numCache>
                <c:formatCode>#\ ##0.0</c:formatCode>
                <c:ptCount val="6"/>
                <c:pt idx="0">
                  <c:v>104.55649084017627</c:v>
                </c:pt>
                <c:pt idx="1">
                  <c:v>106.09874365888182</c:v>
                </c:pt>
                <c:pt idx="2">
                  <c:v>104.764548936007</c:v>
                </c:pt>
                <c:pt idx="3">
                  <c:v>100.35588912431139</c:v>
                </c:pt>
                <c:pt idx="4">
                  <c:v>101.34476808736679</c:v>
                </c:pt>
                <c:pt idx="5">
                  <c:v>104.99962708959951</c:v>
                </c:pt>
              </c:numCache>
            </c:numRef>
          </c:val>
          <c:extLst>
            <c:ext xmlns:c16="http://schemas.microsoft.com/office/drawing/2014/chart" uri="{C3380CC4-5D6E-409C-BE32-E72D297353CC}">
              <c16:uniqueId val="{00000000-45C2-4F7A-814C-5797F7362FEA}"/>
            </c:ext>
          </c:extLst>
        </c:ser>
        <c:ser>
          <c:idx val="1"/>
          <c:order val="1"/>
          <c:tx>
            <c:strRef>
              <c:f>'Indicii VF'!$D$13</c:f>
              <c:strCache>
                <c:ptCount val="1"/>
                <c:pt idx="0">
                  <c:v>2015</c:v>
                </c:pt>
              </c:strCache>
            </c:strRef>
          </c:tx>
          <c:spPr>
            <a:solidFill>
              <a:schemeClr val="accent1">
                <a:shade val="76000"/>
              </a:schemeClr>
            </a:solidFill>
            <a:ln>
              <a:noFill/>
            </a:ln>
            <a:effectLst/>
          </c:spPr>
          <c:invertIfNegative val="0"/>
          <c:dLbls>
            <c:spPr>
              <a:noFill/>
              <a:ln>
                <a:noFill/>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'Indicii VF'!$B$14:$B$19</c:f>
              <c:strCache>
                <c:ptCount val="6"/>
                <c:pt idx="0">
                  <c:v>Centru</c:v>
                </c:pt>
                <c:pt idx="1">
                  <c:v>Mun. Chișinău</c:v>
                </c:pt>
                <c:pt idx="2">
                  <c:v>Nord</c:v>
                </c:pt>
                <c:pt idx="3">
                  <c:v>Sud</c:v>
                </c:pt>
                <c:pt idx="4">
                  <c:v>UTA Găgăuzia</c:v>
                </c:pt>
                <c:pt idx="5">
                  <c:v>Total</c:v>
                </c:pt>
              </c:strCache>
            </c:strRef>
          </c:cat>
          <c:val>
            <c:numRef>
              <c:f>'Indicii VF'!$D$14:$D$19</c:f>
              <c:numCache>
                <c:formatCode>#\ ##0.0</c:formatCode>
                <c:ptCount val="6"/>
                <c:pt idx="0">
                  <c:v>99.122661715129723</c:v>
                </c:pt>
                <c:pt idx="1">
                  <c:v>102.30557977436976</c:v>
                </c:pt>
                <c:pt idx="2">
                  <c:v>96.343222610752449</c:v>
                </c:pt>
                <c:pt idx="3">
                  <c:v>91.928509108077407</c:v>
                </c:pt>
                <c:pt idx="4">
                  <c:v>93.414387427255491</c:v>
                </c:pt>
                <c:pt idx="5">
                  <c:v>99.661764347643626</c:v>
                </c:pt>
              </c:numCache>
            </c:numRef>
          </c:val>
          <c:extLst>
            <c:ext xmlns:c16="http://schemas.microsoft.com/office/drawing/2014/chart" uri="{C3380CC4-5D6E-409C-BE32-E72D297353CC}">
              <c16:uniqueId val="{00000001-45C2-4F7A-814C-5797F7362FEA}"/>
            </c:ext>
          </c:extLst>
        </c:ser>
        <c:ser>
          <c:idx val="2"/>
          <c:order val="2"/>
          <c:tx>
            <c:strRef>
              <c:f>'Indicii VF'!$E$13</c:f>
              <c:strCache>
                <c:ptCount val="1"/>
                <c:pt idx="0">
                  <c:v>2016</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'Indicii VF'!$B$14:$B$19</c:f>
              <c:strCache>
                <c:ptCount val="6"/>
                <c:pt idx="0">
                  <c:v>Centru</c:v>
                </c:pt>
                <c:pt idx="1">
                  <c:v>Mun. Chișinău</c:v>
                </c:pt>
                <c:pt idx="2">
                  <c:v>Nord</c:v>
                </c:pt>
                <c:pt idx="3">
                  <c:v>Sud</c:v>
                </c:pt>
                <c:pt idx="4">
                  <c:v>UTA Găgăuzia</c:v>
                </c:pt>
                <c:pt idx="5">
                  <c:v>Total</c:v>
                </c:pt>
              </c:strCache>
            </c:strRef>
          </c:cat>
          <c:val>
            <c:numRef>
              <c:f>'Indicii VF'!$E$14:$E$19</c:f>
              <c:numCache>
                <c:formatCode>#\ ##0.0</c:formatCode>
                <c:ptCount val="6"/>
                <c:pt idx="0">
                  <c:v>106.94102962096908</c:v>
                </c:pt>
                <c:pt idx="1">
                  <c:v>103.12981383619113</c:v>
                </c:pt>
                <c:pt idx="2">
                  <c:v>105.98518254214231</c:v>
                </c:pt>
                <c:pt idx="3">
                  <c:v>105.54350361305774</c:v>
                </c:pt>
                <c:pt idx="4">
                  <c:v>103.57219731158516</c:v>
                </c:pt>
                <c:pt idx="5">
                  <c:v>104.40888565875539</c:v>
                </c:pt>
              </c:numCache>
            </c:numRef>
          </c:val>
          <c:extLst>
            <c:ext xmlns:c16="http://schemas.microsoft.com/office/drawing/2014/chart" uri="{C3380CC4-5D6E-409C-BE32-E72D297353CC}">
              <c16:uniqueId val="{00000002-45C2-4F7A-814C-5797F7362FEA}"/>
            </c:ext>
          </c:extLst>
        </c:ser>
        <c:ser>
          <c:idx val="3"/>
          <c:order val="3"/>
          <c:tx>
            <c:strRef>
              <c:f>'Indicii VF'!$F$13</c:f>
              <c:strCache>
                <c:ptCount val="1"/>
                <c:pt idx="0">
                  <c:v>2017</c:v>
                </c:pt>
              </c:strCache>
            </c:strRef>
          </c:tx>
          <c:spPr>
            <a:solidFill>
              <a:schemeClr val="accent1">
                <a:tint val="77000"/>
              </a:schemeClr>
            </a:solidFill>
            <a:ln>
              <a:noFill/>
            </a:ln>
            <a:effectLst/>
          </c:spPr>
          <c:invertIfNegative val="0"/>
          <c:dLbls>
            <c:spPr>
              <a:noFill/>
              <a:ln>
                <a:noFill/>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'Indicii VF'!$B$14:$B$19</c:f>
              <c:strCache>
                <c:ptCount val="6"/>
                <c:pt idx="0">
                  <c:v>Centru</c:v>
                </c:pt>
                <c:pt idx="1">
                  <c:v>Mun. Chișinău</c:v>
                </c:pt>
                <c:pt idx="2">
                  <c:v>Nord</c:v>
                </c:pt>
                <c:pt idx="3">
                  <c:v>Sud</c:v>
                </c:pt>
                <c:pt idx="4">
                  <c:v>UTA Găgăuzia</c:v>
                </c:pt>
                <c:pt idx="5">
                  <c:v>Total</c:v>
                </c:pt>
              </c:strCache>
            </c:strRef>
          </c:cat>
          <c:val>
            <c:numRef>
              <c:f>'Indicii VF'!$F$14:$F$19</c:f>
              <c:numCache>
                <c:formatCode>#\ ##0.0</c:formatCode>
                <c:ptCount val="6"/>
                <c:pt idx="0">
                  <c:v>103.67248178406115</c:v>
                </c:pt>
                <c:pt idx="1">
                  <c:v>105.52119850868455</c:v>
                </c:pt>
                <c:pt idx="2">
                  <c:v>104.01414425453501</c:v>
                </c:pt>
                <c:pt idx="3">
                  <c:v>102.60671717326058</c:v>
                </c:pt>
                <c:pt idx="4">
                  <c:v>102.74697005578153</c:v>
                </c:pt>
                <c:pt idx="5">
                  <c:v>104.69079430999339</c:v>
                </c:pt>
              </c:numCache>
            </c:numRef>
          </c:val>
          <c:extLst>
            <c:ext xmlns:c16="http://schemas.microsoft.com/office/drawing/2014/chart" uri="{C3380CC4-5D6E-409C-BE32-E72D297353CC}">
              <c16:uniqueId val="{00000003-45C2-4F7A-814C-5797F7362FEA}"/>
            </c:ext>
          </c:extLst>
        </c:ser>
        <c:ser>
          <c:idx val="4"/>
          <c:order val="4"/>
          <c:tx>
            <c:strRef>
              <c:f>'Indicii VF'!$G$13</c:f>
              <c:strCache>
                <c:ptCount val="1"/>
                <c:pt idx="0">
                  <c:v>2018</c:v>
                </c:pt>
              </c:strCache>
            </c:strRef>
          </c:tx>
          <c:spPr>
            <a:solidFill>
              <a:schemeClr val="accent1">
                <a:tint val="54000"/>
              </a:schemeClr>
            </a:solidFill>
            <a:ln>
              <a:noFill/>
            </a:ln>
            <a:effectLst/>
          </c:spPr>
          <c:invertIfNegative val="0"/>
          <c:dLbls>
            <c:spPr>
              <a:noFill/>
              <a:ln>
                <a:noFill/>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'Indicii VF'!$B$14:$B$19</c:f>
              <c:strCache>
                <c:ptCount val="6"/>
                <c:pt idx="0">
                  <c:v>Centru</c:v>
                </c:pt>
                <c:pt idx="1">
                  <c:v>Mun. Chișinău</c:v>
                </c:pt>
                <c:pt idx="2">
                  <c:v>Nord</c:v>
                </c:pt>
                <c:pt idx="3">
                  <c:v>Sud</c:v>
                </c:pt>
                <c:pt idx="4">
                  <c:v>UTA Găgăuzia</c:v>
                </c:pt>
                <c:pt idx="5">
                  <c:v>Total</c:v>
                </c:pt>
              </c:strCache>
            </c:strRef>
          </c:cat>
          <c:val>
            <c:numRef>
              <c:f>'Indicii VF'!$G$14:$G$19</c:f>
              <c:numCache>
                <c:formatCode>#\ ##0.0</c:formatCode>
                <c:ptCount val="6"/>
                <c:pt idx="0">
                  <c:v>103.54802429348588</c:v>
                </c:pt>
                <c:pt idx="1">
                  <c:v>105.26462921298227</c:v>
                </c:pt>
                <c:pt idx="2">
                  <c:v>104.01970051533466</c:v>
                </c:pt>
                <c:pt idx="3">
                  <c:v>100.30715696680805</c:v>
                </c:pt>
                <c:pt idx="4">
                  <c:v>100.21593415255559</c:v>
                </c:pt>
                <c:pt idx="5">
                  <c:v>104.30147760735144</c:v>
                </c:pt>
              </c:numCache>
            </c:numRef>
          </c:val>
          <c:extLst>
            <c:ext xmlns:c16="http://schemas.microsoft.com/office/drawing/2014/chart" uri="{C3380CC4-5D6E-409C-BE32-E72D297353CC}">
              <c16:uniqueId val="{00000004-45C2-4F7A-814C-5797F7362FEA}"/>
            </c:ext>
          </c:extLst>
        </c:ser>
        <c:dLbls>
          <c:dLblPos val="outEnd"/>
          <c:showLegendKey val="0"/>
          <c:showVal val="1"/>
          <c:showCatName val="0"/>
          <c:showSerName val="0"/>
          <c:showPercent val="0"/>
          <c:showBubbleSize val="0"/>
        </c:dLbls>
        <c:gapWidth val="150"/>
        <c:overlap val="-27"/>
        <c:axId val="101336960"/>
        <c:axId val="101338496"/>
      </c:barChart>
      <c:catAx>
        <c:axId val="10133696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338496"/>
        <c:crosses val="autoZero"/>
        <c:auto val="1"/>
        <c:lblAlgn val="ctr"/>
        <c:lblOffset val="100"/>
        <c:noMultiLvlLbl val="0"/>
      </c:catAx>
      <c:valAx>
        <c:axId val="101338496"/>
        <c:scaling>
          <c:orientation val="minMax"/>
        </c:scaling>
        <c:delete val="0"/>
        <c:axPos val="l"/>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336960"/>
        <c:crosses val="autoZero"/>
        <c:crossBetween val="between"/>
      </c:valAx>
      <c:spPr>
        <a:noFill/>
        <a:ln>
          <a:noFill/>
        </a:ln>
        <a:effectLst/>
      </c:spPr>
    </c:plotArea>
    <c:legend>
      <c:legendPos val="b"/>
      <c:layout>
        <c:manualLayout>
          <c:xMode val="edge"/>
          <c:yMode val="edge"/>
          <c:x val="9.7677395588709304E-2"/>
          <c:y val="0.90051803642810091"/>
          <c:w val="0.84850485794538844"/>
          <c:h val="7.3200754636288071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ED1-43C4-9763-86A32C78617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ED1-43C4-9763-86A32C78617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ED1-43C4-9763-86A32C78617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ED1-43C4-9763-86A32C78617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ED1-43C4-9763-86A32C786173}"/>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ED1-43C4-9763-86A32C786173}"/>
              </c:ext>
            </c:extLst>
          </c:dPt>
          <c:cat>
            <c:strRef>
              <c:f>'tabele pentru diagrame (2)'!$R$2:$W$2</c:f>
              <c:strCache>
                <c:ptCount val="6"/>
                <c:pt idx="0">
                  <c:v>Proprietatea de stat</c:v>
                </c:pt>
                <c:pt idx="1">
                  <c:v>Proprietatea municipală</c:v>
                </c:pt>
                <c:pt idx="2">
                  <c:v>Proprietatea privată
</c:v>
                </c:pt>
                <c:pt idx="3">
                  <c:v>Proprietatea mixtă (publică şi privată)
</c:v>
                </c:pt>
                <c:pt idx="4">
                  <c:v>Proprietatea străină
</c:v>
                </c:pt>
                <c:pt idx="5">
                  <c:v>Proprietatea întreprinderilor mixte
</c:v>
                </c:pt>
              </c:strCache>
            </c:strRef>
          </c:cat>
          <c:val>
            <c:numRef>
              <c:f>'tabele pentru diagrame (2)'!$R$3:$W$3</c:f>
              <c:numCache>
                <c:formatCode>General</c:formatCode>
                <c:ptCount val="6"/>
              </c:numCache>
            </c:numRef>
          </c:val>
          <c:extLst>
            <c:ext xmlns:c16="http://schemas.microsoft.com/office/drawing/2014/chart" uri="{C3380CC4-5D6E-409C-BE32-E72D297353CC}">
              <c16:uniqueId val="{00000000-E366-4650-B1E0-5E3E98DEBAB1}"/>
            </c:ext>
          </c:extLst>
        </c:ser>
        <c:ser>
          <c:idx val="1"/>
          <c:order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D-AED1-43C4-9763-86A32C78617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F-AED1-43C4-9763-86A32C78617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11-AED1-43C4-9763-86A32C78617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13-AED1-43C4-9763-86A32C78617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15-AED1-43C4-9763-86A32C786173}"/>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17-AED1-43C4-9763-86A32C786173}"/>
              </c:ext>
            </c:extLst>
          </c:dPt>
          <c:cat>
            <c:strRef>
              <c:f>'tabele pentru diagrame (2)'!$R$2:$W$2</c:f>
              <c:strCache>
                <c:ptCount val="6"/>
                <c:pt idx="0">
                  <c:v>Proprietatea de stat</c:v>
                </c:pt>
                <c:pt idx="1">
                  <c:v>Proprietatea municipală</c:v>
                </c:pt>
                <c:pt idx="2">
                  <c:v>Proprietatea privată
</c:v>
                </c:pt>
                <c:pt idx="3">
                  <c:v>Proprietatea mixtă (publică şi privată)
</c:v>
                </c:pt>
                <c:pt idx="4">
                  <c:v>Proprietatea străină
</c:v>
                </c:pt>
                <c:pt idx="5">
                  <c:v>Proprietatea întreprinderilor mixte
</c:v>
                </c:pt>
              </c:strCache>
            </c:strRef>
          </c:cat>
          <c:val>
            <c:numRef>
              <c:f>'tabele pentru diagrame (2)'!$R$4:$W$4</c:f>
              <c:numCache>
                <c:formatCode>General</c:formatCode>
                <c:ptCount val="6"/>
                <c:pt idx="0">
                  <c:v>9.1</c:v>
                </c:pt>
                <c:pt idx="1">
                  <c:v>5.2999999999999989</c:v>
                </c:pt>
                <c:pt idx="2">
                  <c:v>62.300000000000004</c:v>
                </c:pt>
                <c:pt idx="3">
                  <c:v>1.4</c:v>
                </c:pt>
                <c:pt idx="4">
                  <c:v>12.100000000000001</c:v>
                </c:pt>
                <c:pt idx="5">
                  <c:v>9.7999999999999989</c:v>
                </c:pt>
              </c:numCache>
            </c:numRef>
          </c:val>
          <c:extLst>
            <c:ext xmlns:c16="http://schemas.microsoft.com/office/drawing/2014/chart" uri="{C3380CC4-5D6E-409C-BE32-E72D297353CC}">
              <c16:uniqueId val="{00000001-E366-4650-B1E0-5E3E98DEBAB1}"/>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1"/>
    <c:plotArea>
      <c:layout>
        <c:manualLayout>
          <c:layoutTarget val="inner"/>
          <c:xMode val="edge"/>
          <c:yMode val="edge"/>
          <c:x val="0.25536206805330708"/>
          <c:y val="0.14282100280776558"/>
          <c:w val="0.48927586389338584"/>
          <c:h val="0.786647128151305"/>
        </c:manualLayout>
      </c:layout>
      <c:pieChart>
        <c:varyColors val="1"/>
        <c:ser>
          <c:idx val="1"/>
          <c:order val="0"/>
          <c:dLbls>
            <c:dLbl>
              <c:idx val="0"/>
              <c:layout>
                <c:manualLayout>
                  <c:x val="0.10363056949559232"/>
                  <c:y val="6.9277086526551387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7085-4054-AEE3-3C0B9EF5FD22}"/>
                </c:ext>
              </c:extLst>
            </c:dLbl>
            <c:dLbl>
              <c:idx val="1"/>
              <c:layout>
                <c:manualLayout>
                  <c:x val="0.13855966598213837"/>
                  <c:y val="-7.4297481485791517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7085-4054-AEE3-3C0B9EF5FD22}"/>
                </c:ext>
              </c:extLst>
            </c:dLbl>
            <c:dLbl>
              <c:idx val="2"/>
              <c:layout>
                <c:manualLayout>
                  <c:x val="-6.1591820590491267E-3"/>
                  <c:y val="-7.227964700387471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085-4054-AEE3-3C0B9EF5FD22}"/>
                </c:ext>
              </c:extLst>
            </c:dLbl>
            <c:dLbl>
              <c:idx val="3"/>
              <c:layout>
                <c:manualLayout>
                  <c:x val="-3.6079845342870116E-3"/>
                  <c:y val="-1.2379593213928732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085-4054-AEE3-3C0B9EF5FD22}"/>
                </c:ext>
              </c:extLst>
            </c:dLbl>
            <c:dLbl>
              <c:idx val="4"/>
              <c:layout>
                <c:manualLayout>
                  <c:x val="8.494026389975845E-2"/>
                  <c:y val="-1.1726587696743606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105-4408-8585-DCED977DFBA9}"/>
                </c:ext>
              </c:extLst>
            </c:dLbl>
            <c:numFmt formatCode="#,##0%" sourceLinked="0"/>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5"/>
              <c:pt idx="0">
                <c:v>Centru</c:v>
              </c:pt>
              <c:pt idx="1">
                <c:v>Municipiul Chișinău                   </c:v>
              </c:pt>
              <c:pt idx="2">
                <c:v>Nord</c:v>
              </c:pt>
              <c:pt idx="3">
                <c:v>Sud</c:v>
              </c:pt>
              <c:pt idx="4">
                <c:v>UTA Găgăuzia                        </c:v>
              </c:pt>
            </c:strLit>
          </c:cat>
          <c:val>
            <c:numRef>
              <c:f>'tabele pentru diagrame'!$E$4:$E$8</c:f>
              <c:numCache>
                <c:formatCode>0.0</c:formatCode>
                <c:ptCount val="5"/>
                <c:pt idx="0">
                  <c:v>7.6691049115513454</c:v>
                </c:pt>
                <c:pt idx="1">
                  <c:v>75.364383149780849</c:v>
                </c:pt>
                <c:pt idx="2">
                  <c:v>8.3647695582565689</c:v>
                </c:pt>
                <c:pt idx="3">
                  <c:v>7.8959655890604745</c:v>
                </c:pt>
                <c:pt idx="4">
                  <c:v>0.70577679135076488</c:v>
                </c:pt>
              </c:numCache>
            </c:numRef>
          </c:val>
          <c:extLst>
            <c:ext xmlns:c16="http://schemas.microsoft.com/office/drawing/2014/chart" uri="{C3380CC4-5D6E-409C-BE32-E72D297353CC}">
              <c16:uniqueId val="{00000004-7085-4054-AEE3-3C0B9EF5FD22}"/>
            </c:ext>
          </c:extLst>
        </c:ser>
        <c:dLbls>
          <c:showLegendKey val="0"/>
          <c:showVal val="0"/>
          <c:showCatName val="1"/>
          <c:showSerName val="0"/>
          <c:showPercent val="1"/>
          <c:showBubbleSize val="0"/>
          <c:showLeaderLines val="0"/>
        </c:dLbls>
        <c:firstSliceAng val="0"/>
      </c:pieChart>
    </c:plotArea>
    <c:plotVisOnly val="1"/>
    <c:dispBlanksAs val="gap"/>
    <c:showDLblsOverMax val="0"/>
  </c:chart>
  <c:spPr>
    <a:ln>
      <a:noFill/>
    </a:ln>
    <a:effectLst/>
  </c:spPr>
  <c:txPr>
    <a:bodyPr/>
    <a:lstStyle/>
    <a:p>
      <a:pPr>
        <a:defRPr b="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266700</xdr:colOff>
      <xdr:row>0</xdr:row>
      <xdr:rowOff>76200</xdr:rowOff>
    </xdr:from>
    <xdr:to>
      <xdr:col>3</xdr:col>
      <xdr:colOff>552450</xdr:colOff>
      <xdr:row>4</xdr:row>
      <xdr:rowOff>21590</xdr:rowOff>
    </xdr:to>
    <xdr:pic>
      <xdr:nvPicPr>
        <xdr:cNvPr id="3" name="Picture 2" descr="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76200"/>
          <a:ext cx="1504950" cy="802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204107</xdr:colOff>
      <xdr:row>18</xdr:row>
      <xdr:rowOff>2267</xdr:rowOff>
    </xdr:from>
    <xdr:to>
      <xdr:col>7</xdr:col>
      <xdr:colOff>609353</xdr:colOff>
      <xdr:row>34</xdr:row>
      <xdr:rowOff>85724</xdr:rowOff>
    </xdr:to>
    <xdr:sp macro="" textlink="">
      <xdr:nvSpPr>
        <xdr:cNvPr id="2" name="TextBox 1">
          <a:extLst>
            <a:ext uri="{FF2B5EF4-FFF2-40B4-BE49-F238E27FC236}">
              <a16:creationId xmlns:a16="http://schemas.microsoft.com/office/drawing/2014/main" id="{E9DE9839-F2C8-4563-9D7A-7B666EC25EFB}"/>
            </a:ext>
          </a:extLst>
        </xdr:cNvPr>
        <xdr:cNvSpPr txBox="1"/>
      </xdr:nvSpPr>
      <xdr:spPr>
        <a:xfrm>
          <a:off x="204107" y="3440792"/>
          <a:ext cx="5796396" cy="31314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3200" b="1">
              <a:solidFill>
                <a:schemeClr val="tx2">
                  <a:lumMod val="75000"/>
                </a:schemeClr>
              </a:solidFill>
              <a:latin typeface="Arial" panose="020B0604020202020204" pitchFamily="34" charset="0"/>
              <a:cs typeface="Arial" panose="020B0604020202020204" pitchFamily="34" charset="0"/>
            </a:rPr>
            <a:t>Sectorul </a:t>
          </a:r>
        </a:p>
        <a:p>
          <a:pPr algn="r"/>
          <a:r>
            <a:rPr lang="en-US" sz="3200" b="1">
              <a:solidFill>
                <a:schemeClr val="tx2">
                  <a:lumMod val="75000"/>
                </a:schemeClr>
              </a:solidFill>
              <a:latin typeface="Arial" panose="020B0604020202020204" pitchFamily="34" charset="0"/>
              <a:cs typeface="Arial" panose="020B0604020202020204" pitchFamily="34" charset="0"/>
            </a:rPr>
            <a:t>întreprinderilor </a:t>
          </a:r>
        </a:p>
        <a:p>
          <a:pPr algn="r"/>
          <a:r>
            <a:rPr lang="en-US" sz="3200" b="1">
              <a:solidFill>
                <a:schemeClr val="tx2">
                  <a:lumMod val="75000"/>
                </a:schemeClr>
              </a:solidFill>
              <a:latin typeface="Arial" panose="020B0604020202020204" pitchFamily="34" charset="0"/>
              <a:cs typeface="Arial" panose="020B0604020202020204" pitchFamily="34" charset="0"/>
            </a:rPr>
            <a:t>mici şi mijlocii</a:t>
          </a:r>
        </a:p>
        <a:p>
          <a:pPr algn="r"/>
          <a:endParaRPr lang="en-US" sz="32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Сектор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малых и средних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предприятий</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6</xdr:col>
      <xdr:colOff>657225</xdr:colOff>
      <xdr:row>1</xdr:row>
      <xdr:rowOff>68036</xdr:rowOff>
    </xdr:from>
    <xdr:to>
      <xdr:col>7</xdr:col>
      <xdr:colOff>590303</xdr:colOff>
      <xdr:row>5</xdr:row>
      <xdr:rowOff>123825</xdr:rowOff>
    </xdr:to>
    <xdr:sp macro="" textlink="">
      <xdr:nvSpPr>
        <xdr:cNvPr id="3" name="TextBox 2">
          <a:extLst>
            <a:ext uri="{FF2B5EF4-FFF2-40B4-BE49-F238E27FC236}">
              <a16:creationId xmlns:a16="http://schemas.microsoft.com/office/drawing/2014/main" id="{895F3284-1F18-4648-AF9F-EE7C49D7E987}"/>
            </a:ext>
          </a:extLst>
        </xdr:cNvPr>
        <xdr:cNvSpPr txBox="1"/>
      </xdr:nvSpPr>
      <xdr:spPr>
        <a:xfrm>
          <a:off x="5095875" y="258536"/>
          <a:ext cx="885578" cy="817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7200" b="1">
              <a:solidFill>
                <a:schemeClr val="tx2">
                  <a:lumMod val="75000"/>
                </a:schemeClr>
              </a:solidFill>
              <a:latin typeface="Arial" panose="020B0604020202020204" pitchFamily="34" charset="0"/>
              <a:cs typeface="Arial" panose="020B0604020202020204" pitchFamily="34" charset="0"/>
            </a:rPr>
            <a:t>6</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209550</xdr:colOff>
      <xdr:row>17</xdr:row>
      <xdr:rowOff>169636</xdr:rowOff>
    </xdr:from>
    <xdr:to>
      <xdr:col>6</xdr:col>
      <xdr:colOff>898072</xdr:colOff>
      <xdr:row>35</xdr:row>
      <xdr:rowOff>27214</xdr:rowOff>
    </xdr:to>
    <xdr:sp macro="" textlink="">
      <xdr:nvSpPr>
        <xdr:cNvPr id="8" name="TextBox 7">
          <a:extLst>
            <a:ext uri="{FF2B5EF4-FFF2-40B4-BE49-F238E27FC236}">
              <a16:creationId xmlns:a16="http://schemas.microsoft.com/office/drawing/2014/main" id="{E6F9AA64-B1BB-4B81-B58F-971AFEDE18DF}"/>
            </a:ext>
          </a:extLst>
        </xdr:cNvPr>
        <xdr:cNvSpPr txBox="1"/>
      </xdr:nvSpPr>
      <xdr:spPr>
        <a:xfrm>
          <a:off x="209550" y="3408136"/>
          <a:ext cx="5206093" cy="32865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3200" b="1">
              <a:solidFill>
                <a:schemeClr val="tx2">
                  <a:lumMod val="75000"/>
                </a:schemeClr>
              </a:solidFill>
              <a:latin typeface="Arial" panose="020B0604020202020204" pitchFamily="34" charset="0"/>
              <a:cs typeface="Arial" panose="020B0604020202020204" pitchFamily="34" charset="0"/>
            </a:rPr>
            <a:t>Conturile </a:t>
          </a:r>
          <a:br>
            <a:rPr lang="en-US" sz="3200" b="1">
              <a:solidFill>
                <a:schemeClr val="tx2">
                  <a:lumMod val="75000"/>
                </a:schemeClr>
              </a:solidFill>
              <a:latin typeface="Arial" panose="020B0604020202020204" pitchFamily="34" charset="0"/>
              <a:cs typeface="Arial" panose="020B0604020202020204" pitchFamily="34" charset="0"/>
            </a:rPr>
          </a:br>
          <a:r>
            <a:rPr lang="en-US" sz="3200" b="1">
              <a:solidFill>
                <a:schemeClr val="tx2">
                  <a:lumMod val="75000"/>
                </a:schemeClr>
              </a:solidFill>
              <a:latin typeface="Arial" panose="020B0604020202020204" pitchFamily="34" charset="0"/>
              <a:cs typeface="Arial" panose="020B0604020202020204" pitchFamily="34" charset="0"/>
            </a:rPr>
            <a:t>Economice </a:t>
          </a:r>
        </a:p>
        <a:p>
          <a:pPr algn="r"/>
          <a:r>
            <a:rPr lang="en-US" sz="3200" b="1">
              <a:solidFill>
                <a:schemeClr val="tx2">
                  <a:lumMod val="75000"/>
                </a:schemeClr>
              </a:solidFill>
              <a:latin typeface="Arial" panose="020B0604020202020204" pitchFamily="34" charset="0"/>
              <a:cs typeface="Arial" panose="020B0604020202020204" pitchFamily="34" charset="0"/>
            </a:rPr>
            <a:t>Integrate</a:t>
          </a:r>
        </a:p>
        <a:p>
          <a:pPr algn="r"/>
          <a:endParaRPr lang="en-US" sz="32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Интегрированные </a:t>
          </a:r>
        </a:p>
        <a:p>
          <a:pPr algn="r"/>
          <a:r>
            <a:rPr lang="ru-RU" sz="2400" b="1" i="1">
              <a:solidFill>
                <a:schemeClr val="tx2">
                  <a:lumMod val="75000"/>
                </a:schemeClr>
              </a:solidFill>
              <a:latin typeface="Arial" panose="020B0604020202020204" pitchFamily="34" charset="0"/>
              <a:cs typeface="Arial" panose="020B0604020202020204" pitchFamily="34" charset="0"/>
            </a:rPr>
            <a:t>экономические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счета</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5</xdr:col>
      <xdr:colOff>244184</xdr:colOff>
      <xdr:row>1</xdr:row>
      <xdr:rowOff>5443</xdr:rowOff>
    </xdr:from>
    <xdr:to>
      <xdr:col>6</xdr:col>
      <xdr:colOff>851558</xdr:colOff>
      <xdr:row>4</xdr:row>
      <xdr:rowOff>171450</xdr:rowOff>
    </xdr:to>
    <xdr:sp macro="" textlink="">
      <xdr:nvSpPr>
        <xdr:cNvPr id="9" name="TextBox 8">
          <a:extLst>
            <a:ext uri="{FF2B5EF4-FFF2-40B4-BE49-F238E27FC236}">
              <a16:creationId xmlns:a16="http://schemas.microsoft.com/office/drawing/2014/main" id="{5EE7CD26-D65B-4585-8F84-143A744CF2FA}"/>
            </a:ext>
          </a:extLst>
        </xdr:cNvPr>
        <xdr:cNvSpPr txBox="1"/>
      </xdr:nvSpPr>
      <xdr:spPr>
        <a:xfrm>
          <a:off x="4139909" y="195943"/>
          <a:ext cx="1216974" cy="7375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7200" b="1">
              <a:solidFill>
                <a:schemeClr val="tx2">
                  <a:lumMod val="75000"/>
                </a:schemeClr>
              </a:solidFill>
              <a:latin typeface="Arial" panose="020B0604020202020204" pitchFamily="34" charset="0"/>
              <a:cs typeface="Arial" panose="020B0604020202020204" pitchFamily="34" charset="0"/>
            </a:rPr>
            <a:t>7</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69273</xdr:colOff>
      <xdr:row>19</xdr:row>
      <xdr:rowOff>100943</xdr:rowOff>
    </xdr:from>
    <xdr:to>
      <xdr:col>7</xdr:col>
      <xdr:colOff>532823</xdr:colOff>
      <xdr:row>34</xdr:row>
      <xdr:rowOff>139909</xdr:rowOff>
    </xdr:to>
    <xdr:sp macro="" textlink="">
      <xdr:nvSpPr>
        <xdr:cNvPr id="2" name="TextBox 1">
          <a:extLst>
            <a:ext uri="{FF2B5EF4-FFF2-40B4-BE49-F238E27FC236}">
              <a16:creationId xmlns:a16="http://schemas.microsoft.com/office/drawing/2014/main" id="{0B038DF4-EBE7-493E-A7D9-0AA62A1EF6D8}"/>
            </a:ext>
          </a:extLst>
        </xdr:cNvPr>
        <xdr:cNvSpPr txBox="1"/>
      </xdr:nvSpPr>
      <xdr:spPr>
        <a:xfrm>
          <a:off x="69273" y="3737761"/>
          <a:ext cx="5866823" cy="28618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3200" b="1">
              <a:solidFill>
                <a:schemeClr val="tx2">
                  <a:lumMod val="75000"/>
                </a:schemeClr>
              </a:solidFill>
              <a:latin typeface="Arial" panose="020B0604020202020204" pitchFamily="34" charset="0"/>
              <a:cs typeface="Arial" panose="020B0604020202020204" pitchFamily="34" charset="0"/>
            </a:rPr>
            <a:t>Produsul intern brut</a:t>
          </a:r>
        </a:p>
        <a:p>
          <a:pPr algn="r"/>
          <a:r>
            <a:rPr lang="en-US" sz="3200" b="1">
              <a:solidFill>
                <a:schemeClr val="tx2">
                  <a:lumMod val="75000"/>
                </a:schemeClr>
              </a:solidFill>
              <a:latin typeface="Arial" panose="020B0604020202020204" pitchFamily="34" charset="0"/>
              <a:cs typeface="Arial" panose="020B0604020202020204" pitchFamily="34" charset="0"/>
            </a:rPr>
            <a:t>regional </a:t>
          </a:r>
          <a:endParaRPr lang="en-US" sz="3200" b="1" i="1">
            <a:solidFill>
              <a:schemeClr val="tx2">
                <a:lumMod val="75000"/>
              </a:schemeClr>
            </a:solidFill>
            <a:latin typeface="Arial" panose="020B0604020202020204" pitchFamily="34" charset="0"/>
            <a:cs typeface="Arial" panose="020B0604020202020204" pitchFamily="34" charset="0"/>
          </a:endParaRPr>
        </a:p>
        <a:p>
          <a:pPr algn="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Валовой внутренний </a:t>
          </a:r>
        </a:p>
        <a:p>
          <a:pPr algn="r"/>
          <a:r>
            <a:rPr lang="ru-RU" sz="2400" b="1" i="1">
              <a:solidFill>
                <a:schemeClr val="tx2">
                  <a:lumMod val="75000"/>
                </a:schemeClr>
              </a:solidFill>
              <a:latin typeface="Arial" panose="020B0604020202020204" pitchFamily="34" charset="0"/>
              <a:cs typeface="Arial" panose="020B0604020202020204" pitchFamily="34" charset="0"/>
            </a:rPr>
            <a:t>региональный продукт</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6</xdr:col>
      <xdr:colOff>194665</xdr:colOff>
      <xdr:row>1</xdr:row>
      <xdr:rowOff>0</xdr:rowOff>
    </xdr:from>
    <xdr:to>
      <xdr:col>7</xdr:col>
      <xdr:colOff>473075</xdr:colOff>
      <xdr:row>5</xdr:row>
      <xdr:rowOff>158750</xdr:rowOff>
    </xdr:to>
    <xdr:sp macro="" textlink="">
      <xdr:nvSpPr>
        <xdr:cNvPr id="3" name="TextBox 2">
          <a:extLst>
            <a:ext uri="{FF2B5EF4-FFF2-40B4-BE49-F238E27FC236}">
              <a16:creationId xmlns:a16="http://schemas.microsoft.com/office/drawing/2014/main" id="{8DA92406-CD3B-417D-A626-36CF546F1E32}"/>
            </a:ext>
          </a:extLst>
        </xdr:cNvPr>
        <xdr:cNvSpPr txBox="1"/>
      </xdr:nvSpPr>
      <xdr:spPr>
        <a:xfrm>
          <a:off x="4645438" y="190500"/>
          <a:ext cx="1230910" cy="920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7200" b="1">
              <a:solidFill>
                <a:schemeClr val="tx2">
                  <a:lumMod val="75000"/>
                </a:schemeClr>
              </a:solidFill>
              <a:latin typeface="Arial" panose="020B0604020202020204" pitchFamily="34" charset="0"/>
              <a:cs typeface="Arial" panose="020B0604020202020204" pitchFamily="34" charset="0"/>
            </a:rPr>
            <a:t>8</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15</xdr:row>
      <xdr:rowOff>66260</xdr:rowOff>
    </xdr:from>
    <xdr:to>
      <xdr:col>12</xdr:col>
      <xdr:colOff>720587</xdr:colOff>
      <xdr:row>28</xdr:row>
      <xdr:rowOff>140803</xdr:rowOff>
    </xdr:to>
    <xdr:graphicFrame macro="">
      <xdr:nvGraphicFramePr>
        <xdr:cNvPr id="2" name="Диаграмма 7">
          <a:extLst>
            <a:ext uri="{FF2B5EF4-FFF2-40B4-BE49-F238E27FC236}">
              <a16:creationId xmlns:a16="http://schemas.microsoft.com/office/drawing/2014/main" id="{5AAD3C79-914D-4C59-B16A-03A5E8D04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133351</xdr:colOff>
      <xdr:row>3</xdr:row>
      <xdr:rowOff>188594</xdr:rowOff>
    </xdr:from>
    <xdr:to>
      <xdr:col>15</xdr:col>
      <xdr:colOff>512551</xdr:colOff>
      <xdr:row>21</xdr:row>
      <xdr:rowOff>38100</xdr:rowOff>
    </xdr:to>
    <xdr:graphicFrame macro="">
      <xdr:nvGraphicFramePr>
        <xdr:cNvPr id="3" name="Диаграмма 2">
          <a:extLst>
            <a:ext uri="{FF2B5EF4-FFF2-40B4-BE49-F238E27FC236}">
              <a16:creationId xmlns:a16="http://schemas.microsoft.com/office/drawing/2014/main" id="{80FB49C3-F782-4503-B778-F90A2B26D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336550</xdr:colOff>
      <xdr:row>9</xdr:row>
      <xdr:rowOff>0</xdr:rowOff>
    </xdr:from>
    <xdr:to>
      <xdr:col>19</xdr:col>
      <xdr:colOff>31750</xdr:colOff>
      <xdr:row>16</xdr:row>
      <xdr:rowOff>254000</xdr:rowOff>
    </xdr:to>
    <xdr:graphicFrame macro="">
      <xdr:nvGraphicFramePr>
        <xdr:cNvPr id="2" name="Диаграмма 3">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xdr:row>
      <xdr:rowOff>126672</xdr:rowOff>
    </xdr:from>
    <xdr:to>
      <xdr:col>8</xdr:col>
      <xdr:colOff>406400</xdr:colOff>
      <xdr:row>44</xdr:row>
      <xdr:rowOff>101599</xdr:rowOff>
    </xdr:to>
    <xdr:pic>
      <xdr:nvPicPr>
        <xdr:cNvPr id="2" name="Picture 1" title="59,4">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26772"/>
          <a:ext cx="5283200" cy="7785427"/>
        </a:xfrm>
        <a:prstGeom prst="rect">
          <a:avLst/>
        </a:prstGeom>
      </xdr:spPr>
    </xdr:pic>
    <xdr:clientData/>
  </xdr:twoCellAnchor>
  <xdr:oneCellAnchor>
    <xdr:from>
      <xdr:col>1</xdr:col>
      <xdr:colOff>603250</xdr:colOff>
      <xdr:row>13</xdr:row>
      <xdr:rowOff>52916</xdr:rowOff>
    </xdr:from>
    <xdr:ext cx="433917" cy="232833"/>
    <xdr:sp macro="" textlink="">
      <xdr:nvSpPr>
        <xdr:cNvPr id="3" name="TextBox 2">
          <a:extLst>
            <a:ext uri="{FF2B5EF4-FFF2-40B4-BE49-F238E27FC236}">
              <a16:creationId xmlns:a16="http://schemas.microsoft.com/office/drawing/2014/main" id="{00000000-0008-0000-2B00-000003000000}"/>
            </a:ext>
          </a:extLst>
        </xdr:cNvPr>
        <xdr:cNvSpPr txBox="1"/>
      </xdr:nvSpPr>
      <xdr:spPr>
        <a:xfrm>
          <a:off x="1217083" y="2751666"/>
          <a:ext cx="433917" cy="232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ru-RU" sz="1100"/>
        </a:p>
      </xdr:txBody>
    </xdr:sp>
    <xdr:clientData/>
  </xdr:oneCellAnchor>
  <xdr:twoCellAnchor>
    <xdr:from>
      <xdr:col>2</xdr:col>
      <xdr:colOff>5140</xdr:colOff>
      <xdr:row>13</xdr:row>
      <xdr:rowOff>42333</xdr:rowOff>
    </xdr:from>
    <xdr:to>
      <xdr:col>2</xdr:col>
      <xdr:colOff>509140</xdr:colOff>
      <xdr:row>14</xdr:row>
      <xdr:rowOff>103833</xdr:rowOff>
    </xdr:to>
    <xdr:sp macro="" textlink="">
      <xdr:nvSpPr>
        <xdr:cNvPr id="4" name="Прямоугольник 3">
          <a:extLst>
            <a:ext uri="{FF2B5EF4-FFF2-40B4-BE49-F238E27FC236}">
              <a16:creationId xmlns:a16="http://schemas.microsoft.com/office/drawing/2014/main" id="{00000000-0008-0000-2B00-000004000000}"/>
            </a:ext>
          </a:extLst>
        </xdr:cNvPr>
        <xdr:cNvSpPr/>
      </xdr:nvSpPr>
      <xdr:spPr>
        <a:xfrm>
          <a:off x="1224340" y="2747433"/>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chemeClr val="tx1"/>
              </a:solidFill>
              <a:latin typeface="Arial" panose="020B0604020202020204" pitchFamily="34" charset="0"/>
              <a:cs typeface="Arial" panose="020B0604020202020204" pitchFamily="34" charset="0"/>
            </a:rPr>
            <a:t>16,6%</a:t>
          </a:r>
          <a:endParaRPr lang="ru-RU"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3</xdr:col>
      <xdr:colOff>308882</xdr:colOff>
      <xdr:row>18</xdr:row>
      <xdr:rowOff>47774</xdr:rowOff>
    </xdr:from>
    <xdr:to>
      <xdr:col>4</xdr:col>
      <xdr:colOff>203282</xdr:colOff>
      <xdr:row>19</xdr:row>
      <xdr:rowOff>109274</xdr:rowOff>
    </xdr:to>
    <xdr:sp macro="" textlink="">
      <xdr:nvSpPr>
        <xdr:cNvPr id="5" name="Прямоугольник 4">
          <a:extLst>
            <a:ext uri="{FF2B5EF4-FFF2-40B4-BE49-F238E27FC236}">
              <a16:creationId xmlns:a16="http://schemas.microsoft.com/office/drawing/2014/main" id="{00000000-0008-0000-2B00-000005000000}"/>
            </a:ext>
          </a:extLst>
        </xdr:cNvPr>
        <xdr:cNvSpPr/>
      </xdr:nvSpPr>
      <xdr:spPr>
        <a:xfrm>
          <a:off x="2137682" y="3705374"/>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chemeClr val="tx1"/>
              </a:solidFill>
              <a:latin typeface="Arial" panose="020B0604020202020204" pitchFamily="34" charset="0"/>
              <a:cs typeface="Arial" panose="020B0604020202020204" pitchFamily="34" charset="0"/>
            </a:rPr>
            <a:t>14,7%</a:t>
          </a:r>
          <a:endParaRPr lang="ru-RU"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489858</xdr:colOff>
      <xdr:row>21</xdr:row>
      <xdr:rowOff>173868</xdr:rowOff>
    </xdr:from>
    <xdr:to>
      <xdr:col>5</xdr:col>
      <xdr:colOff>384258</xdr:colOff>
      <xdr:row>23</xdr:row>
      <xdr:rowOff>44868</xdr:rowOff>
    </xdr:to>
    <xdr:sp macro="" textlink="">
      <xdr:nvSpPr>
        <xdr:cNvPr id="8" name="Прямоугольник 7">
          <a:extLst>
            <a:ext uri="{FF2B5EF4-FFF2-40B4-BE49-F238E27FC236}">
              <a16:creationId xmlns:a16="http://schemas.microsoft.com/office/drawing/2014/main" id="{00000000-0008-0000-2B00-000008000000}"/>
            </a:ext>
          </a:extLst>
        </xdr:cNvPr>
        <xdr:cNvSpPr/>
      </xdr:nvSpPr>
      <xdr:spPr>
        <a:xfrm>
          <a:off x="2928258" y="4402968"/>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chemeClr val="tx1"/>
              </a:solidFill>
              <a:latin typeface="Arial" panose="020B0604020202020204" pitchFamily="34" charset="0"/>
              <a:cs typeface="Arial" panose="020B0604020202020204" pitchFamily="34" charset="0"/>
            </a:rPr>
            <a:t>59,4%</a:t>
          </a:r>
          <a:endParaRPr lang="ru-RU"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3</xdr:col>
      <xdr:colOff>555171</xdr:colOff>
      <xdr:row>28</xdr:row>
      <xdr:rowOff>42333</xdr:rowOff>
    </xdr:from>
    <xdr:to>
      <xdr:col>4</xdr:col>
      <xdr:colOff>449571</xdr:colOff>
      <xdr:row>29</xdr:row>
      <xdr:rowOff>103833</xdr:rowOff>
    </xdr:to>
    <xdr:sp macro="" textlink="">
      <xdr:nvSpPr>
        <xdr:cNvPr id="9" name="Прямоугольник 8">
          <a:extLst>
            <a:ext uri="{FF2B5EF4-FFF2-40B4-BE49-F238E27FC236}">
              <a16:creationId xmlns:a16="http://schemas.microsoft.com/office/drawing/2014/main" id="{00000000-0008-0000-2B00-000009000000}"/>
            </a:ext>
          </a:extLst>
        </xdr:cNvPr>
        <xdr:cNvSpPr/>
      </xdr:nvSpPr>
      <xdr:spPr>
        <a:xfrm>
          <a:off x="2383971" y="5604933"/>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chemeClr val="tx1"/>
              </a:solidFill>
              <a:latin typeface="Arial" panose="020B0604020202020204" pitchFamily="34" charset="0"/>
              <a:cs typeface="Arial" panose="020B0604020202020204" pitchFamily="34" charset="0"/>
            </a:rPr>
            <a:t>7,1%</a:t>
          </a:r>
          <a:endParaRPr lang="ru-RU"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446315</xdr:colOff>
      <xdr:row>30</xdr:row>
      <xdr:rowOff>137583</xdr:rowOff>
    </xdr:from>
    <xdr:to>
      <xdr:col>5</xdr:col>
      <xdr:colOff>340715</xdr:colOff>
      <xdr:row>32</xdr:row>
      <xdr:rowOff>8583</xdr:rowOff>
    </xdr:to>
    <xdr:sp macro="" textlink="">
      <xdr:nvSpPr>
        <xdr:cNvPr id="10" name="Прямоугольник 9">
          <a:extLst>
            <a:ext uri="{FF2B5EF4-FFF2-40B4-BE49-F238E27FC236}">
              <a16:creationId xmlns:a16="http://schemas.microsoft.com/office/drawing/2014/main" id="{00000000-0008-0000-2B00-00000A000000}"/>
            </a:ext>
          </a:extLst>
        </xdr:cNvPr>
        <xdr:cNvSpPr/>
      </xdr:nvSpPr>
      <xdr:spPr>
        <a:xfrm>
          <a:off x="2884715" y="6081183"/>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chemeClr val="tx1"/>
              </a:solidFill>
              <a:latin typeface="Arial" panose="020B0604020202020204" pitchFamily="34" charset="0"/>
              <a:cs typeface="Arial" panose="020B0604020202020204" pitchFamily="34" charset="0"/>
            </a:rPr>
            <a:t>2,2%</a:t>
          </a:r>
          <a:endParaRPr lang="ru-RU" sz="800" b="1">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xdr:colOff>
      <xdr:row>4</xdr:row>
      <xdr:rowOff>114301</xdr:rowOff>
    </xdr:from>
    <xdr:to>
      <xdr:col>8</xdr:col>
      <xdr:colOff>190500</xdr:colOff>
      <xdr:row>44</xdr:row>
      <xdr:rowOff>111376</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714501"/>
          <a:ext cx="5067299" cy="7109075"/>
        </a:xfrm>
        <a:prstGeom prst="rect">
          <a:avLst/>
        </a:prstGeom>
      </xdr:spPr>
    </xdr:pic>
    <xdr:clientData/>
  </xdr:twoCellAnchor>
  <xdr:twoCellAnchor>
    <xdr:from>
      <xdr:col>1</xdr:col>
      <xdr:colOff>551448</xdr:colOff>
      <xdr:row>13</xdr:row>
      <xdr:rowOff>180474</xdr:rowOff>
    </xdr:from>
    <xdr:to>
      <xdr:col>2</xdr:col>
      <xdr:colOff>340894</xdr:colOff>
      <xdr:row>15</xdr:row>
      <xdr:rowOff>10026</xdr:rowOff>
    </xdr:to>
    <xdr:sp macro="" textlink="">
      <xdr:nvSpPr>
        <xdr:cNvPr id="3" name="Прямоугольник 2">
          <a:extLst>
            <a:ext uri="{FF2B5EF4-FFF2-40B4-BE49-F238E27FC236}">
              <a16:creationId xmlns:a16="http://schemas.microsoft.com/office/drawing/2014/main" id="{00000000-0008-0000-2C00-000003000000}"/>
            </a:ext>
          </a:extLst>
        </xdr:cNvPr>
        <xdr:cNvSpPr/>
      </xdr:nvSpPr>
      <xdr:spPr>
        <a:xfrm>
          <a:off x="1163053" y="3509211"/>
          <a:ext cx="401052" cy="210552"/>
        </a:xfrm>
        <a:prstGeom prst="rect">
          <a:avLst/>
        </a:prstGeom>
        <a:solidFill>
          <a:schemeClr val="accent6">
            <a:lumMod val="20000"/>
            <a:lumOff val="80000"/>
          </a:schemeClr>
        </a:solidFill>
        <a:ln>
          <a:solidFill>
            <a:schemeClr val="accent6">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3355</a:t>
          </a:r>
          <a:endParaRPr lang="ru-RU" sz="1100"/>
        </a:p>
      </xdr:txBody>
    </xdr:sp>
    <xdr:clientData/>
  </xdr:twoCellAnchor>
  <xdr:twoCellAnchor>
    <xdr:from>
      <xdr:col>1</xdr:col>
      <xdr:colOff>501316</xdr:colOff>
      <xdr:row>13</xdr:row>
      <xdr:rowOff>160422</xdr:rowOff>
    </xdr:from>
    <xdr:to>
      <xdr:col>2</xdr:col>
      <xdr:colOff>340894</xdr:colOff>
      <xdr:row>15</xdr:row>
      <xdr:rowOff>10026</xdr:rowOff>
    </xdr:to>
    <xdr:sp macro="" textlink="">
      <xdr:nvSpPr>
        <xdr:cNvPr id="4" name="Прямоугольник 3">
          <a:extLst>
            <a:ext uri="{FF2B5EF4-FFF2-40B4-BE49-F238E27FC236}">
              <a16:creationId xmlns:a16="http://schemas.microsoft.com/office/drawing/2014/main" id="{00000000-0008-0000-2C00-000004000000}"/>
            </a:ext>
          </a:extLst>
        </xdr:cNvPr>
        <xdr:cNvSpPr/>
      </xdr:nvSpPr>
      <xdr:spPr>
        <a:xfrm>
          <a:off x="1112921" y="3489159"/>
          <a:ext cx="451184" cy="230604"/>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1">
              <a:solidFill>
                <a:schemeClr val="tx1"/>
              </a:solidFill>
            </a:rPr>
            <a:t>35,5%</a:t>
          </a:r>
          <a:endParaRPr lang="ru-RU" sz="800" b="1">
            <a:solidFill>
              <a:schemeClr val="tx1"/>
            </a:solidFill>
          </a:endParaRPr>
        </a:p>
      </xdr:txBody>
    </xdr:sp>
    <xdr:clientData/>
  </xdr:twoCellAnchor>
  <xdr:twoCellAnchor>
    <xdr:from>
      <xdr:col>3</xdr:col>
      <xdr:colOff>260684</xdr:colOff>
      <xdr:row>18</xdr:row>
      <xdr:rowOff>150396</xdr:rowOff>
    </xdr:from>
    <xdr:to>
      <xdr:col>4</xdr:col>
      <xdr:colOff>100263</xdr:colOff>
      <xdr:row>20</xdr:row>
      <xdr:rowOff>0</xdr:rowOff>
    </xdr:to>
    <xdr:sp macro="" textlink="">
      <xdr:nvSpPr>
        <xdr:cNvPr id="5" name="Прямоугольник 4">
          <a:extLst>
            <a:ext uri="{FF2B5EF4-FFF2-40B4-BE49-F238E27FC236}">
              <a16:creationId xmlns:a16="http://schemas.microsoft.com/office/drawing/2014/main" id="{00000000-0008-0000-2C00-000005000000}"/>
            </a:ext>
          </a:extLst>
        </xdr:cNvPr>
        <xdr:cNvSpPr/>
      </xdr:nvSpPr>
      <xdr:spPr>
        <a:xfrm>
          <a:off x="2095500" y="4431633"/>
          <a:ext cx="451184" cy="230604"/>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1">
              <a:solidFill>
                <a:schemeClr val="tx1"/>
              </a:solidFill>
            </a:rPr>
            <a:t>33,6%</a:t>
          </a:r>
          <a:endParaRPr lang="ru-RU" sz="800" b="1">
            <a:solidFill>
              <a:schemeClr val="tx1"/>
            </a:solidFill>
          </a:endParaRPr>
        </a:p>
      </xdr:txBody>
    </xdr:sp>
    <xdr:clientData/>
  </xdr:twoCellAnchor>
  <xdr:twoCellAnchor editAs="oneCell">
    <xdr:from>
      <xdr:col>0</xdr:col>
      <xdr:colOff>1</xdr:colOff>
      <xdr:row>4</xdr:row>
      <xdr:rowOff>100264</xdr:rowOff>
    </xdr:from>
    <xdr:to>
      <xdr:col>8</xdr:col>
      <xdr:colOff>190500</xdr:colOff>
      <xdr:row>44</xdr:row>
      <xdr:rowOff>97339</xdr:rowOff>
    </xdr:to>
    <xdr:pic>
      <xdr:nvPicPr>
        <xdr:cNvPr id="18" name="Picture 1">
          <a:extLst>
            <a:ext uri="{FF2B5EF4-FFF2-40B4-BE49-F238E27FC236}">
              <a16:creationId xmlns:a16="http://schemas.microsoft.com/office/drawing/2014/main" id="{00000000-0008-0000-2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714501"/>
          <a:ext cx="5083341" cy="7617075"/>
        </a:xfrm>
        <a:prstGeom prst="rect">
          <a:avLst/>
        </a:prstGeom>
      </xdr:spPr>
    </xdr:pic>
    <xdr:clientData/>
  </xdr:twoCellAnchor>
  <xdr:twoCellAnchor>
    <xdr:from>
      <xdr:col>3</xdr:col>
      <xdr:colOff>228117</xdr:colOff>
      <xdr:row>18</xdr:row>
      <xdr:rowOff>136359</xdr:rowOff>
    </xdr:from>
    <xdr:to>
      <xdr:col>4</xdr:col>
      <xdr:colOff>121203</xdr:colOff>
      <xdr:row>20</xdr:row>
      <xdr:rowOff>7359</xdr:rowOff>
    </xdr:to>
    <xdr:sp macro="" textlink="">
      <xdr:nvSpPr>
        <xdr:cNvPr id="19" name="Прямоугольник 18">
          <a:extLst>
            <a:ext uri="{FF2B5EF4-FFF2-40B4-BE49-F238E27FC236}">
              <a16:creationId xmlns:a16="http://schemas.microsoft.com/office/drawing/2014/main" id="{00000000-0008-0000-2C00-000013000000}"/>
            </a:ext>
          </a:extLst>
        </xdr:cNvPr>
        <xdr:cNvSpPr/>
      </xdr:nvSpPr>
      <xdr:spPr>
        <a:xfrm>
          <a:off x="2060858" y="4412756"/>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chemeClr val="tx1"/>
              </a:solidFill>
              <a:latin typeface="Arial" panose="020B0604020202020204" pitchFamily="34" charset="0"/>
              <a:cs typeface="Arial" panose="020B0604020202020204" pitchFamily="34" charset="0"/>
            </a:rPr>
            <a:t>23,5%</a:t>
          </a:r>
          <a:endParaRPr lang="ru-RU"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551793</xdr:colOff>
      <xdr:row>13</xdr:row>
      <xdr:rowOff>150394</xdr:rowOff>
    </xdr:from>
    <xdr:to>
      <xdr:col>2</xdr:col>
      <xdr:colOff>444879</xdr:colOff>
      <xdr:row>15</xdr:row>
      <xdr:rowOff>20051</xdr:rowOff>
    </xdr:to>
    <xdr:sp macro="" textlink="">
      <xdr:nvSpPr>
        <xdr:cNvPr id="26" name="Прямоугольник 25">
          <a:extLst>
            <a:ext uri="{FF2B5EF4-FFF2-40B4-BE49-F238E27FC236}">
              <a16:creationId xmlns:a16="http://schemas.microsoft.com/office/drawing/2014/main" id="{00000000-0008-0000-2C00-00001A000000}"/>
            </a:ext>
          </a:extLst>
        </xdr:cNvPr>
        <xdr:cNvSpPr/>
      </xdr:nvSpPr>
      <xdr:spPr>
        <a:xfrm>
          <a:off x="1162707" y="3474291"/>
          <a:ext cx="504000" cy="250657"/>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22,0,%</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435442</xdr:colOff>
      <xdr:row>28</xdr:row>
      <xdr:rowOff>100262</xdr:rowOff>
    </xdr:from>
    <xdr:to>
      <xdr:col>4</xdr:col>
      <xdr:colOff>328528</xdr:colOff>
      <xdr:row>29</xdr:row>
      <xdr:rowOff>161762</xdr:rowOff>
    </xdr:to>
    <xdr:sp macro="" textlink="">
      <xdr:nvSpPr>
        <xdr:cNvPr id="28" name="Прямоугольник 27">
          <a:extLst>
            <a:ext uri="{FF2B5EF4-FFF2-40B4-BE49-F238E27FC236}">
              <a16:creationId xmlns:a16="http://schemas.microsoft.com/office/drawing/2014/main" id="{00000000-0008-0000-2C00-00001C000000}"/>
            </a:ext>
          </a:extLst>
        </xdr:cNvPr>
        <xdr:cNvSpPr/>
      </xdr:nvSpPr>
      <xdr:spPr>
        <a:xfrm>
          <a:off x="2264242" y="6281987"/>
          <a:ext cx="502686"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33,0%</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281043</xdr:colOff>
      <xdr:row>30</xdr:row>
      <xdr:rowOff>183930</xdr:rowOff>
    </xdr:from>
    <xdr:to>
      <xdr:col>5</xdr:col>
      <xdr:colOff>174129</xdr:colOff>
      <xdr:row>32</xdr:row>
      <xdr:rowOff>54930</xdr:rowOff>
    </xdr:to>
    <xdr:sp macro="" textlink="">
      <xdr:nvSpPr>
        <xdr:cNvPr id="29" name="Прямоугольник 28">
          <a:extLst>
            <a:ext uri="{FF2B5EF4-FFF2-40B4-BE49-F238E27FC236}">
              <a16:creationId xmlns:a16="http://schemas.microsoft.com/office/drawing/2014/main" id="{00000000-0008-0000-2C00-00001D000000}"/>
            </a:ext>
          </a:extLst>
        </xdr:cNvPr>
        <xdr:cNvSpPr/>
      </xdr:nvSpPr>
      <xdr:spPr>
        <a:xfrm>
          <a:off x="2724698" y="6746327"/>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29,6%</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439608</xdr:colOff>
      <xdr:row>24</xdr:row>
      <xdr:rowOff>66727</xdr:rowOff>
    </xdr:from>
    <xdr:to>
      <xdr:col>5</xdr:col>
      <xdr:colOff>332694</xdr:colOff>
      <xdr:row>25</xdr:row>
      <xdr:rowOff>128227</xdr:rowOff>
    </xdr:to>
    <xdr:sp macro="" textlink="">
      <xdr:nvSpPr>
        <xdr:cNvPr id="30" name="Прямоугольник 29">
          <a:extLst>
            <a:ext uri="{FF2B5EF4-FFF2-40B4-BE49-F238E27FC236}">
              <a16:creationId xmlns:a16="http://schemas.microsoft.com/office/drawing/2014/main" id="{00000000-0008-0000-2C00-00001E000000}"/>
            </a:ext>
          </a:extLst>
        </xdr:cNvPr>
        <xdr:cNvSpPr/>
      </xdr:nvSpPr>
      <xdr:spPr>
        <a:xfrm>
          <a:off x="2883263" y="5486124"/>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0,3%</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248478</xdr:rowOff>
    </xdr:from>
    <xdr:to>
      <xdr:col>8</xdr:col>
      <xdr:colOff>579250</xdr:colOff>
      <xdr:row>44</xdr:row>
      <xdr:rowOff>67917</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83804"/>
          <a:ext cx="5482554" cy="7886700"/>
        </a:xfrm>
        <a:prstGeom prst="rect">
          <a:avLst/>
        </a:prstGeom>
      </xdr:spPr>
    </xdr:pic>
    <xdr:clientData/>
  </xdr:twoCellAnchor>
  <xdr:twoCellAnchor>
    <xdr:from>
      <xdr:col>1</xdr:col>
      <xdr:colOff>579784</xdr:colOff>
      <xdr:row>12</xdr:row>
      <xdr:rowOff>99391</xdr:rowOff>
    </xdr:from>
    <xdr:to>
      <xdr:col>2</xdr:col>
      <xdr:colOff>470871</xdr:colOff>
      <xdr:row>13</xdr:row>
      <xdr:rowOff>160891</xdr:rowOff>
    </xdr:to>
    <xdr:sp macro="" textlink="">
      <xdr:nvSpPr>
        <xdr:cNvPr id="3" name="Прямоугольник 2">
          <a:extLst>
            <a:ext uri="{FF2B5EF4-FFF2-40B4-BE49-F238E27FC236}">
              <a16:creationId xmlns:a16="http://schemas.microsoft.com/office/drawing/2014/main" id="{00000000-0008-0000-2D00-000003000000}"/>
            </a:ext>
          </a:extLst>
        </xdr:cNvPr>
        <xdr:cNvSpPr/>
      </xdr:nvSpPr>
      <xdr:spPr>
        <a:xfrm>
          <a:off x="1192697" y="3105978"/>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18,6%</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429392</xdr:colOff>
      <xdr:row>17</xdr:row>
      <xdr:rowOff>121604</xdr:rowOff>
    </xdr:from>
    <xdr:to>
      <xdr:col>4</xdr:col>
      <xdr:colOff>320479</xdr:colOff>
      <xdr:row>18</xdr:row>
      <xdr:rowOff>183104</xdr:rowOff>
    </xdr:to>
    <xdr:sp macro="" textlink="">
      <xdr:nvSpPr>
        <xdr:cNvPr id="4" name="Прямоугольник 3">
          <a:extLst>
            <a:ext uri="{FF2B5EF4-FFF2-40B4-BE49-F238E27FC236}">
              <a16:creationId xmlns:a16="http://schemas.microsoft.com/office/drawing/2014/main" id="{00000000-0008-0000-2D00-000004000000}"/>
            </a:ext>
          </a:extLst>
        </xdr:cNvPr>
        <xdr:cNvSpPr/>
      </xdr:nvSpPr>
      <xdr:spPr>
        <a:xfrm>
          <a:off x="2268131" y="4080691"/>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effectLst/>
              <a:latin typeface="Arial" panose="020B0604020202020204" pitchFamily="34" charset="0"/>
              <a:ea typeface="+mn-ea"/>
              <a:cs typeface="Arial" panose="020B0604020202020204" pitchFamily="34" charset="0"/>
            </a:rPr>
            <a:t>19,6%</a:t>
          </a:r>
          <a:endParaRPr lang="ru-RU" sz="800" b="1">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4</xdr:col>
      <xdr:colOff>594832</xdr:colOff>
      <xdr:row>21</xdr:row>
      <xdr:rowOff>115956</xdr:rowOff>
    </xdr:from>
    <xdr:to>
      <xdr:col>5</xdr:col>
      <xdr:colOff>488757</xdr:colOff>
      <xdr:row>22</xdr:row>
      <xdr:rowOff>152015</xdr:rowOff>
    </xdr:to>
    <xdr:sp macro="" textlink="">
      <xdr:nvSpPr>
        <xdr:cNvPr id="5" name="Прямоугольник 4">
          <a:extLst>
            <a:ext uri="{FF2B5EF4-FFF2-40B4-BE49-F238E27FC236}">
              <a16:creationId xmlns:a16="http://schemas.microsoft.com/office/drawing/2014/main" id="{00000000-0008-0000-2D00-000005000000}"/>
            </a:ext>
          </a:extLst>
        </xdr:cNvPr>
        <xdr:cNvSpPr/>
      </xdr:nvSpPr>
      <xdr:spPr>
        <a:xfrm>
          <a:off x="3046484" y="4837043"/>
          <a:ext cx="506838" cy="226559"/>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13,3%</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595313</xdr:colOff>
      <xdr:row>30</xdr:row>
      <xdr:rowOff>119063</xdr:rowOff>
    </xdr:from>
    <xdr:to>
      <xdr:col>5</xdr:col>
      <xdr:colOff>443778</xdr:colOff>
      <xdr:row>31</xdr:row>
      <xdr:rowOff>119062</xdr:rowOff>
    </xdr:to>
    <xdr:sp macro="" textlink="">
      <xdr:nvSpPr>
        <xdr:cNvPr id="6" name="Прямоугольник 5">
          <a:extLst>
            <a:ext uri="{FF2B5EF4-FFF2-40B4-BE49-F238E27FC236}">
              <a16:creationId xmlns:a16="http://schemas.microsoft.com/office/drawing/2014/main" id="{00000000-0008-0000-2D00-000006000000}"/>
            </a:ext>
          </a:extLst>
        </xdr:cNvPr>
        <xdr:cNvSpPr/>
      </xdr:nvSpPr>
      <xdr:spPr>
        <a:xfrm>
          <a:off x="3019858" y="6678324"/>
          <a:ext cx="454602" cy="194829"/>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2,3%</a:t>
          </a:r>
          <a:endParaRPr lang="ru-RU" sz="800">
            <a:solidFill>
              <a:sysClr val="windowText" lastClr="000000"/>
            </a:solidFill>
          </a:endParaRPr>
        </a:p>
      </xdr:txBody>
    </xdr:sp>
    <xdr:clientData/>
  </xdr:twoCellAnchor>
  <xdr:twoCellAnchor>
    <xdr:from>
      <xdr:col>4</xdr:col>
      <xdr:colOff>25925</xdr:colOff>
      <xdr:row>27</xdr:row>
      <xdr:rowOff>82823</xdr:rowOff>
    </xdr:from>
    <xdr:to>
      <xdr:col>4</xdr:col>
      <xdr:colOff>529925</xdr:colOff>
      <xdr:row>28</xdr:row>
      <xdr:rowOff>144323</xdr:rowOff>
    </xdr:to>
    <xdr:sp macro="" textlink="">
      <xdr:nvSpPr>
        <xdr:cNvPr id="7" name="Прямоугольник 6">
          <a:extLst>
            <a:ext uri="{FF2B5EF4-FFF2-40B4-BE49-F238E27FC236}">
              <a16:creationId xmlns:a16="http://schemas.microsoft.com/office/drawing/2014/main" id="{00000000-0008-0000-2D00-000007000000}"/>
            </a:ext>
          </a:extLst>
        </xdr:cNvPr>
        <xdr:cNvSpPr/>
      </xdr:nvSpPr>
      <xdr:spPr>
        <a:xfrm>
          <a:off x="2477577" y="5946910"/>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7,8%</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561458</xdr:colOff>
      <xdr:row>30</xdr:row>
      <xdr:rowOff>99391</xdr:rowOff>
    </xdr:from>
    <xdr:to>
      <xdr:col>5</xdr:col>
      <xdr:colOff>465666</xdr:colOff>
      <xdr:row>31</xdr:row>
      <xdr:rowOff>140804</xdr:rowOff>
    </xdr:to>
    <xdr:sp macro="" textlink="">
      <xdr:nvSpPr>
        <xdr:cNvPr id="8" name="Прямоугольник 7">
          <a:extLst>
            <a:ext uri="{FF2B5EF4-FFF2-40B4-BE49-F238E27FC236}">
              <a16:creationId xmlns:a16="http://schemas.microsoft.com/office/drawing/2014/main" id="{00000000-0008-0000-2D00-000008000000}"/>
            </a:ext>
          </a:extLst>
        </xdr:cNvPr>
        <xdr:cNvSpPr/>
      </xdr:nvSpPr>
      <xdr:spPr>
        <a:xfrm>
          <a:off x="3013110" y="6534978"/>
          <a:ext cx="517121" cy="231913"/>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15,0%</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8</xdr:col>
      <xdr:colOff>304800</xdr:colOff>
      <xdr:row>43</xdr:row>
      <xdr:rowOff>13021</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13793"/>
          <a:ext cx="5192110" cy="7633021"/>
        </a:xfrm>
        <a:prstGeom prst="rect">
          <a:avLst/>
        </a:prstGeom>
      </xdr:spPr>
    </xdr:pic>
    <xdr:clientData/>
  </xdr:twoCellAnchor>
  <xdr:twoCellAnchor>
    <xdr:from>
      <xdr:col>1</xdr:col>
      <xdr:colOff>555626</xdr:colOff>
      <xdr:row>12</xdr:row>
      <xdr:rowOff>39687</xdr:rowOff>
    </xdr:from>
    <xdr:to>
      <xdr:col>2</xdr:col>
      <xdr:colOff>448712</xdr:colOff>
      <xdr:row>13</xdr:row>
      <xdr:rowOff>101187</xdr:rowOff>
    </xdr:to>
    <xdr:sp macro="" textlink="">
      <xdr:nvSpPr>
        <xdr:cNvPr id="3" name="Прямоугольник 2">
          <a:extLst>
            <a:ext uri="{FF2B5EF4-FFF2-40B4-BE49-F238E27FC236}">
              <a16:creationId xmlns:a16="http://schemas.microsoft.com/office/drawing/2014/main" id="{00000000-0008-0000-2E00-000003000000}"/>
            </a:ext>
          </a:extLst>
        </xdr:cNvPr>
        <xdr:cNvSpPr/>
      </xdr:nvSpPr>
      <xdr:spPr>
        <a:xfrm>
          <a:off x="1166540" y="3067980"/>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4,0%</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265632</xdr:colOff>
      <xdr:row>17</xdr:row>
      <xdr:rowOff>29764</xdr:rowOff>
    </xdr:from>
    <xdr:to>
      <xdr:col>4</xdr:col>
      <xdr:colOff>158718</xdr:colOff>
      <xdr:row>18</xdr:row>
      <xdr:rowOff>91965</xdr:rowOff>
    </xdr:to>
    <xdr:sp macro="" textlink="">
      <xdr:nvSpPr>
        <xdr:cNvPr id="5" name="Прямоугольник 4">
          <a:extLst>
            <a:ext uri="{FF2B5EF4-FFF2-40B4-BE49-F238E27FC236}">
              <a16:creationId xmlns:a16="http://schemas.microsoft.com/office/drawing/2014/main" id="{00000000-0008-0000-2E00-000005000000}"/>
            </a:ext>
          </a:extLst>
        </xdr:cNvPr>
        <xdr:cNvSpPr/>
      </xdr:nvSpPr>
      <xdr:spPr>
        <a:xfrm>
          <a:off x="2098373" y="4010557"/>
          <a:ext cx="504000" cy="252701"/>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4,1%</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525517</xdr:colOff>
      <xdr:row>22</xdr:row>
      <xdr:rowOff>157655</xdr:rowOff>
    </xdr:from>
    <xdr:to>
      <xdr:col>5</xdr:col>
      <xdr:colOff>416719</xdr:colOff>
      <xdr:row>24</xdr:row>
      <xdr:rowOff>13273</xdr:rowOff>
    </xdr:to>
    <xdr:sp macro="" textlink="">
      <xdr:nvSpPr>
        <xdr:cNvPr id="6" name="Прямоугольник 5">
          <a:extLst>
            <a:ext uri="{FF2B5EF4-FFF2-40B4-BE49-F238E27FC236}">
              <a16:creationId xmlns:a16="http://schemas.microsoft.com/office/drawing/2014/main" id="{00000000-0008-0000-2E00-000006000000}"/>
            </a:ext>
          </a:extLst>
        </xdr:cNvPr>
        <xdr:cNvSpPr/>
      </xdr:nvSpPr>
      <xdr:spPr>
        <a:xfrm>
          <a:off x="2969172" y="5090948"/>
          <a:ext cx="502116" cy="236618"/>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10,0%</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523122</xdr:colOff>
      <xdr:row>26</xdr:row>
      <xdr:rowOff>132336</xdr:rowOff>
    </xdr:from>
    <xdr:to>
      <xdr:col>4</xdr:col>
      <xdr:colOff>416208</xdr:colOff>
      <xdr:row>28</xdr:row>
      <xdr:rowOff>3336</xdr:rowOff>
    </xdr:to>
    <xdr:sp macro="" textlink="">
      <xdr:nvSpPr>
        <xdr:cNvPr id="7" name="Прямоугольник 6">
          <a:extLst>
            <a:ext uri="{FF2B5EF4-FFF2-40B4-BE49-F238E27FC236}">
              <a16:creationId xmlns:a16="http://schemas.microsoft.com/office/drawing/2014/main" id="{00000000-0008-0000-2E00-000007000000}"/>
            </a:ext>
          </a:extLst>
        </xdr:cNvPr>
        <xdr:cNvSpPr/>
      </xdr:nvSpPr>
      <xdr:spPr>
        <a:xfrm>
          <a:off x="2355863" y="5827629"/>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8,8%</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416719</xdr:colOff>
      <xdr:row>29</xdr:row>
      <xdr:rowOff>63020</xdr:rowOff>
    </xdr:from>
    <xdr:to>
      <xdr:col>5</xdr:col>
      <xdr:colOff>309805</xdr:colOff>
      <xdr:row>30</xdr:row>
      <xdr:rowOff>124520</xdr:rowOff>
    </xdr:to>
    <xdr:sp macro="" textlink="">
      <xdr:nvSpPr>
        <xdr:cNvPr id="8" name="Прямоугольник 7">
          <a:extLst>
            <a:ext uri="{FF2B5EF4-FFF2-40B4-BE49-F238E27FC236}">
              <a16:creationId xmlns:a16="http://schemas.microsoft.com/office/drawing/2014/main" id="{00000000-0008-0000-2E00-000008000000}"/>
            </a:ext>
          </a:extLst>
        </xdr:cNvPr>
        <xdr:cNvSpPr/>
      </xdr:nvSpPr>
      <xdr:spPr>
        <a:xfrm>
          <a:off x="2860374" y="6329813"/>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2,5%</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15</xdr:row>
      <xdr:rowOff>15875</xdr:rowOff>
    </xdr:from>
    <xdr:to>
      <xdr:col>7</xdr:col>
      <xdr:colOff>1188893</xdr:colOff>
      <xdr:row>28</xdr:row>
      <xdr:rowOff>63500</xdr:rowOff>
    </xdr:to>
    <xdr:sp macro="" textlink="">
      <xdr:nvSpPr>
        <xdr:cNvPr id="2" name="TextBox 1">
          <a:extLst>
            <a:ext uri="{FF2B5EF4-FFF2-40B4-BE49-F238E27FC236}">
              <a16:creationId xmlns:a16="http://schemas.microsoft.com/office/drawing/2014/main" id="{6C380697-A8E5-4670-8A6D-D5606FC1E6BB}"/>
            </a:ext>
          </a:extLst>
        </xdr:cNvPr>
        <xdr:cNvSpPr txBox="1"/>
      </xdr:nvSpPr>
      <xdr:spPr>
        <a:xfrm>
          <a:off x="0" y="2873375"/>
          <a:ext cx="5618018" cy="3698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2800" b="1">
              <a:solidFill>
                <a:schemeClr val="tx2">
                  <a:lumMod val="75000"/>
                </a:schemeClr>
              </a:solidFill>
              <a:latin typeface="Arial" panose="020B0604020202020204" pitchFamily="34" charset="0"/>
              <a:cs typeface="Arial" panose="020B0604020202020204" pitchFamily="34" charset="0"/>
            </a:rPr>
            <a:t>Principalele con</a:t>
          </a:r>
          <a:r>
            <a:rPr lang="ro-RO" sz="2800" b="1">
              <a:solidFill>
                <a:schemeClr val="tx2">
                  <a:lumMod val="75000"/>
                </a:schemeClr>
              </a:solidFill>
              <a:latin typeface="Arial" panose="020B0604020202020204" pitchFamily="34" charset="0"/>
              <a:cs typeface="Arial" panose="020B0604020202020204" pitchFamily="34" charset="0"/>
            </a:rPr>
            <a:t>cepte </a:t>
          </a:r>
        </a:p>
        <a:p>
          <a:pPr algn="r"/>
          <a:r>
            <a:rPr lang="ro-RO" sz="2800" b="1">
              <a:solidFill>
                <a:schemeClr val="tx2">
                  <a:lumMod val="75000"/>
                </a:schemeClr>
              </a:solidFill>
              <a:latin typeface="Arial" panose="020B0604020202020204" pitchFamily="34" charset="0"/>
              <a:cs typeface="Arial" panose="020B0604020202020204" pitchFamily="34" charset="0"/>
            </a:rPr>
            <a:t>și</a:t>
          </a:r>
          <a:r>
            <a:rPr lang="en-US" sz="2800" b="1">
              <a:solidFill>
                <a:schemeClr val="tx2">
                  <a:lumMod val="75000"/>
                </a:schemeClr>
              </a:solidFill>
              <a:latin typeface="Arial" panose="020B0604020202020204" pitchFamily="34" charset="0"/>
              <a:cs typeface="Arial" panose="020B0604020202020204" pitchFamily="34" charset="0"/>
            </a:rPr>
            <a:t> definiţii ale </a:t>
          </a:r>
          <a:endParaRPr lang="ro-RO" sz="2800" b="1">
            <a:solidFill>
              <a:schemeClr val="tx2">
                <a:lumMod val="75000"/>
              </a:schemeClr>
            </a:solidFill>
            <a:latin typeface="Arial" panose="020B0604020202020204" pitchFamily="34" charset="0"/>
            <a:cs typeface="Arial" panose="020B0604020202020204" pitchFamily="34" charset="0"/>
          </a:endParaRPr>
        </a:p>
        <a:p>
          <a:pPr algn="r"/>
          <a:r>
            <a:rPr lang="en-US" sz="2800" b="1">
              <a:solidFill>
                <a:schemeClr val="tx2">
                  <a:lumMod val="75000"/>
                </a:schemeClr>
              </a:solidFill>
              <a:latin typeface="Arial" panose="020B0604020202020204" pitchFamily="34" charset="0"/>
              <a:cs typeface="Arial" panose="020B0604020202020204" pitchFamily="34" charset="0"/>
            </a:rPr>
            <a:t>Sistemului Conturilor Naţionale</a:t>
          </a:r>
          <a:endParaRPr lang="en-US" sz="2000" b="1" i="1">
            <a:solidFill>
              <a:schemeClr val="tx2">
                <a:lumMod val="75000"/>
              </a:schemeClr>
            </a:solidFill>
            <a:latin typeface="Arial" panose="020B0604020202020204" pitchFamily="34" charset="0"/>
            <a:cs typeface="Arial" panose="020B0604020202020204" pitchFamily="34" charset="0"/>
          </a:endParaRPr>
        </a:p>
        <a:p>
          <a:pPr algn="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Основные</a:t>
          </a:r>
          <a:r>
            <a:rPr lang="ro-RO" sz="2400" b="1" i="1">
              <a:solidFill>
                <a:schemeClr val="tx2">
                  <a:lumMod val="75000"/>
                </a:schemeClr>
              </a:solidFill>
              <a:latin typeface="Arial" panose="020B0604020202020204" pitchFamily="34" charset="0"/>
              <a:cs typeface="Arial" panose="020B0604020202020204" pitchFamily="34" charset="0"/>
            </a:rPr>
            <a:t> </a:t>
          </a:r>
          <a:r>
            <a:rPr lang="ru-RU" sz="2400" b="1" i="1">
              <a:solidFill>
                <a:schemeClr val="tx2">
                  <a:lumMod val="75000"/>
                </a:schemeClr>
              </a:solidFill>
              <a:latin typeface="Arial" panose="020B0604020202020204" pitchFamily="34" charset="0"/>
              <a:cs typeface="Arial" panose="020B0604020202020204" pitchFamily="34" charset="0"/>
            </a:rPr>
            <a:t>понятия </a:t>
          </a:r>
        </a:p>
        <a:p>
          <a:pPr algn="r"/>
          <a:r>
            <a:rPr lang="ru-RU" sz="2400" b="1" i="1">
              <a:solidFill>
                <a:schemeClr val="tx2">
                  <a:lumMod val="75000"/>
                </a:schemeClr>
              </a:solidFill>
              <a:latin typeface="Arial" panose="020B0604020202020204" pitchFamily="34" charset="0"/>
              <a:cs typeface="Arial" panose="020B0604020202020204" pitchFamily="34" charset="0"/>
            </a:rPr>
            <a:t>и определения </a:t>
          </a:r>
        </a:p>
        <a:p>
          <a:pPr algn="r"/>
          <a:r>
            <a:rPr lang="ru-RU" sz="2400" b="1" i="1">
              <a:solidFill>
                <a:schemeClr val="tx2">
                  <a:lumMod val="75000"/>
                </a:schemeClr>
              </a:solidFill>
              <a:latin typeface="Arial" panose="020B0604020202020204" pitchFamily="34" charset="0"/>
              <a:cs typeface="Arial" panose="020B0604020202020204" pitchFamily="34" charset="0"/>
            </a:rPr>
            <a:t>Системы Национальных Счетов</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223547</xdr:rowOff>
    </xdr:from>
    <xdr:to>
      <xdr:col>8</xdr:col>
      <xdr:colOff>425638</xdr:colOff>
      <xdr:row>44</xdr:row>
      <xdr:rowOff>135943</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65739"/>
          <a:ext cx="5407946" cy="7979339"/>
        </a:xfrm>
        <a:prstGeom prst="rect">
          <a:avLst/>
        </a:prstGeom>
      </xdr:spPr>
    </xdr:pic>
    <xdr:clientData/>
  </xdr:twoCellAnchor>
  <xdr:twoCellAnchor>
    <xdr:from>
      <xdr:col>1</xdr:col>
      <xdr:colOff>612321</xdr:colOff>
      <xdr:row>12</xdr:row>
      <xdr:rowOff>109903</xdr:rowOff>
    </xdr:from>
    <xdr:to>
      <xdr:col>2</xdr:col>
      <xdr:colOff>390956</xdr:colOff>
      <xdr:row>13</xdr:row>
      <xdr:rowOff>171403</xdr:rowOff>
    </xdr:to>
    <xdr:sp macro="" textlink="">
      <xdr:nvSpPr>
        <xdr:cNvPr id="3" name="Прямоугольник 2">
          <a:extLst>
            <a:ext uri="{FF2B5EF4-FFF2-40B4-BE49-F238E27FC236}">
              <a16:creationId xmlns:a16="http://schemas.microsoft.com/office/drawing/2014/main" id="{00000000-0008-0000-2F00-000003000000}"/>
            </a:ext>
          </a:extLst>
        </xdr:cNvPr>
        <xdr:cNvSpPr/>
      </xdr:nvSpPr>
      <xdr:spPr>
        <a:xfrm>
          <a:off x="1220456" y="2623038"/>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42,0%</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293075</xdr:colOff>
      <xdr:row>17</xdr:row>
      <xdr:rowOff>131884</xdr:rowOff>
    </xdr:from>
    <xdr:to>
      <xdr:col>4</xdr:col>
      <xdr:colOff>188941</xdr:colOff>
      <xdr:row>19</xdr:row>
      <xdr:rowOff>2884</xdr:rowOff>
    </xdr:to>
    <xdr:sp macro="" textlink="">
      <xdr:nvSpPr>
        <xdr:cNvPr id="5" name="Прямоугольник 4">
          <a:extLst>
            <a:ext uri="{FF2B5EF4-FFF2-40B4-BE49-F238E27FC236}">
              <a16:creationId xmlns:a16="http://schemas.microsoft.com/office/drawing/2014/main" id="{00000000-0008-0000-2F00-000005000000}"/>
            </a:ext>
          </a:extLst>
        </xdr:cNvPr>
        <xdr:cNvSpPr/>
      </xdr:nvSpPr>
      <xdr:spPr>
        <a:xfrm>
          <a:off x="2234710" y="3597519"/>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39,2%</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600003</xdr:colOff>
      <xdr:row>23</xdr:row>
      <xdr:rowOff>112463</xdr:rowOff>
    </xdr:from>
    <xdr:to>
      <xdr:col>5</xdr:col>
      <xdr:colOff>495868</xdr:colOff>
      <xdr:row>24</xdr:row>
      <xdr:rowOff>173963</xdr:rowOff>
    </xdr:to>
    <xdr:sp macro="" textlink="">
      <xdr:nvSpPr>
        <xdr:cNvPr id="7" name="Прямоугольник 6">
          <a:extLst>
            <a:ext uri="{FF2B5EF4-FFF2-40B4-BE49-F238E27FC236}">
              <a16:creationId xmlns:a16="http://schemas.microsoft.com/office/drawing/2014/main" id="{00000000-0008-0000-2F00-000007000000}"/>
            </a:ext>
          </a:extLst>
        </xdr:cNvPr>
        <xdr:cNvSpPr/>
      </xdr:nvSpPr>
      <xdr:spPr>
        <a:xfrm>
          <a:off x="3149772" y="4721098"/>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62,9%</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512884</xdr:colOff>
      <xdr:row>27</xdr:row>
      <xdr:rowOff>190499</xdr:rowOff>
    </xdr:from>
    <xdr:to>
      <xdr:col>4</xdr:col>
      <xdr:colOff>408750</xdr:colOff>
      <xdr:row>29</xdr:row>
      <xdr:rowOff>61499</xdr:rowOff>
    </xdr:to>
    <xdr:sp macro="" textlink="">
      <xdr:nvSpPr>
        <xdr:cNvPr id="8" name="Прямоугольник 7">
          <a:extLst>
            <a:ext uri="{FF2B5EF4-FFF2-40B4-BE49-F238E27FC236}">
              <a16:creationId xmlns:a16="http://schemas.microsoft.com/office/drawing/2014/main" id="{00000000-0008-0000-2F00-000008000000}"/>
            </a:ext>
          </a:extLst>
        </xdr:cNvPr>
        <xdr:cNvSpPr/>
      </xdr:nvSpPr>
      <xdr:spPr>
        <a:xfrm>
          <a:off x="2454519" y="5561134"/>
          <a:ext cx="504000"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36,8%</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432289</xdr:colOff>
      <xdr:row>30</xdr:row>
      <xdr:rowOff>124556</xdr:rowOff>
    </xdr:from>
    <xdr:to>
      <xdr:col>5</xdr:col>
      <xdr:colOff>327058</xdr:colOff>
      <xdr:row>31</xdr:row>
      <xdr:rowOff>186056</xdr:rowOff>
    </xdr:to>
    <xdr:sp macro="" textlink="">
      <xdr:nvSpPr>
        <xdr:cNvPr id="10" name="Прямоугольник 9">
          <a:extLst>
            <a:ext uri="{FF2B5EF4-FFF2-40B4-BE49-F238E27FC236}">
              <a16:creationId xmlns:a16="http://schemas.microsoft.com/office/drawing/2014/main" id="{00000000-0008-0000-2F00-00000A000000}"/>
            </a:ext>
          </a:extLst>
        </xdr:cNvPr>
        <xdr:cNvSpPr/>
      </xdr:nvSpPr>
      <xdr:spPr>
        <a:xfrm>
          <a:off x="2982058" y="6066691"/>
          <a:ext cx="502904" cy="25200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ysClr val="windowText" lastClr="000000"/>
              </a:solidFill>
              <a:latin typeface="Arial" panose="020B0604020202020204" pitchFamily="34" charset="0"/>
              <a:cs typeface="Arial" panose="020B0604020202020204" pitchFamily="34" charset="0"/>
            </a:rPr>
            <a:t>38,3 %</a:t>
          </a:r>
          <a:endParaRPr lang="ru-RU" sz="800" b="1">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375557</xdr:colOff>
      <xdr:row>3</xdr:row>
      <xdr:rowOff>29935</xdr:rowOff>
    </xdr:from>
    <xdr:to>
      <xdr:col>17</xdr:col>
      <xdr:colOff>556531</xdr:colOff>
      <xdr:row>19</xdr:row>
      <xdr:rowOff>144236</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447675</xdr:colOff>
      <xdr:row>26</xdr:row>
      <xdr:rowOff>47624</xdr:rowOff>
    </xdr:from>
    <xdr:to>
      <xdr:col>8</xdr:col>
      <xdr:colOff>504825</xdr:colOff>
      <xdr:row>43</xdr:row>
      <xdr:rowOff>38099</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352425</xdr:colOff>
      <xdr:row>26</xdr:row>
      <xdr:rowOff>47624</xdr:rowOff>
    </xdr:from>
    <xdr:to>
      <xdr:col>17</xdr:col>
      <xdr:colOff>590550</xdr:colOff>
      <xdr:row>43</xdr:row>
      <xdr:rowOff>28575</xdr:rowOff>
    </xdr:to>
    <xdr:graphicFrame macro="">
      <xdr:nvGraphicFramePr>
        <xdr:cNvPr id="4" name="Chart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514350</xdr:colOff>
      <xdr:row>3</xdr:row>
      <xdr:rowOff>19050</xdr:rowOff>
    </xdr:from>
    <xdr:to>
      <xdr:col>8</xdr:col>
      <xdr:colOff>552450</xdr:colOff>
      <xdr:row>19</xdr:row>
      <xdr:rowOff>133350</xdr:rowOff>
    </xdr:to>
    <xdr:graphicFrame macro="">
      <xdr:nvGraphicFramePr>
        <xdr:cNvPr id="5" name="Chart 4">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261937</xdr:colOff>
      <xdr:row>10</xdr:row>
      <xdr:rowOff>231775</xdr:rowOff>
    </xdr:from>
    <xdr:to>
      <xdr:col>19</xdr:col>
      <xdr:colOff>7937</xdr:colOff>
      <xdr:row>18</xdr:row>
      <xdr:rowOff>38100</xdr:rowOff>
    </xdr:to>
    <xdr:graphicFrame macro="">
      <xdr:nvGraphicFramePr>
        <xdr:cNvPr id="3" name="Диаграмма 2">
          <a:extLst>
            <a:ext uri="{FF2B5EF4-FFF2-40B4-BE49-F238E27FC236}">
              <a16:creationId xmlns:a16="http://schemas.microsoft.com/office/drawing/2014/main" id="{00000000-0008-0000-3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19</xdr:row>
      <xdr:rowOff>147203</xdr:rowOff>
    </xdr:from>
    <xdr:to>
      <xdr:col>6</xdr:col>
      <xdr:colOff>923925</xdr:colOff>
      <xdr:row>32</xdr:row>
      <xdr:rowOff>61479</xdr:rowOff>
    </xdr:to>
    <xdr:sp macro="" textlink="">
      <xdr:nvSpPr>
        <xdr:cNvPr id="2" name="TextBox 1">
          <a:extLst>
            <a:ext uri="{FF2B5EF4-FFF2-40B4-BE49-F238E27FC236}">
              <a16:creationId xmlns:a16="http://schemas.microsoft.com/office/drawing/2014/main" id="{C531EE9D-24EB-4A3C-A284-5C0FBAEB89B4}"/>
            </a:ext>
          </a:extLst>
        </xdr:cNvPr>
        <xdr:cNvSpPr txBox="1"/>
      </xdr:nvSpPr>
      <xdr:spPr>
        <a:xfrm>
          <a:off x="85725" y="3766703"/>
          <a:ext cx="5618018" cy="23907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3200" b="1">
              <a:solidFill>
                <a:schemeClr val="tx2">
                  <a:lumMod val="75000"/>
                </a:schemeClr>
              </a:solidFill>
              <a:latin typeface="Arial" panose="020B0604020202020204" pitchFamily="34" charset="0"/>
              <a:cs typeface="Arial" panose="020B0604020202020204" pitchFamily="34" charset="0"/>
            </a:rPr>
            <a:t>Indicatori</a:t>
          </a:r>
          <a:r>
            <a:rPr lang="en-US" sz="3600" b="1">
              <a:solidFill>
                <a:schemeClr val="tx2">
                  <a:lumMod val="75000"/>
                </a:schemeClr>
              </a:solidFill>
              <a:latin typeface="Arial" panose="020B0604020202020204" pitchFamily="34" charset="0"/>
              <a:cs typeface="Arial" panose="020B0604020202020204" pitchFamily="34" charset="0"/>
            </a:rPr>
            <a:t> </a:t>
          </a:r>
        </a:p>
        <a:p>
          <a:pPr algn="r"/>
          <a:r>
            <a:rPr lang="en-US" sz="3200" b="1">
              <a:solidFill>
                <a:schemeClr val="tx2">
                  <a:lumMod val="75000"/>
                </a:schemeClr>
              </a:solidFill>
              <a:latin typeface="Arial" panose="020B0604020202020204" pitchFamily="34" charset="0"/>
              <a:cs typeface="Arial" panose="020B0604020202020204" pitchFamily="34" charset="0"/>
            </a:rPr>
            <a:t>macroeconomici</a:t>
          </a:r>
          <a:endParaRPr lang="en-US" sz="3600" b="1">
            <a:solidFill>
              <a:schemeClr val="tx2">
                <a:lumMod val="75000"/>
              </a:schemeClr>
            </a:solidFill>
            <a:latin typeface="Arial" panose="020B0604020202020204" pitchFamily="34" charset="0"/>
            <a:cs typeface="Arial" panose="020B0604020202020204" pitchFamily="34" charset="0"/>
          </a:endParaRPr>
        </a:p>
        <a:p>
          <a:pPr algn="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Макроэкономические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показатели</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5</xdr:col>
      <xdr:colOff>361950</xdr:colOff>
      <xdr:row>1</xdr:row>
      <xdr:rowOff>9525</xdr:rowOff>
    </xdr:from>
    <xdr:to>
      <xdr:col>6</xdr:col>
      <xdr:colOff>933450</xdr:colOff>
      <xdr:row>5</xdr:row>
      <xdr:rowOff>123825</xdr:rowOff>
    </xdr:to>
    <xdr:sp macro="" textlink="">
      <xdr:nvSpPr>
        <xdr:cNvPr id="3" name="TextBox 2">
          <a:extLst>
            <a:ext uri="{FF2B5EF4-FFF2-40B4-BE49-F238E27FC236}">
              <a16:creationId xmlns:a16="http://schemas.microsoft.com/office/drawing/2014/main" id="{3F857CC5-4C94-4FA6-BEB5-B26982D84D76}"/>
            </a:ext>
          </a:extLst>
        </xdr:cNvPr>
        <xdr:cNvSpPr txBox="1"/>
      </xdr:nvSpPr>
      <xdr:spPr>
        <a:xfrm>
          <a:off x="4524375" y="200025"/>
          <a:ext cx="1181100"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rtlCol="0" anchor="ctr"/>
        <a:lstStyle/>
        <a:p>
          <a:pPr algn="r"/>
          <a:r>
            <a:rPr lang="en-US" sz="7200" b="1">
              <a:solidFill>
                <a:schemeClr val="tx2">
                  <a:lumMod val="75000"/>
                </a:schemeClr>
              </a:solidFill>
              <a:latin typeface="Arial" panose="020B0604020202020204" pitchFamily="34" charset="0"/>
              <a:cs typeface="Arial" panose="020B0604020202020204" pitchFamily="34" charset="0"/>
            </a:rPr>
            <a:t>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85725</xdr:colOff>
      <xdr:row>3</xdr:row>
      <xdr:rowOff>114301</xdr:rowOff>
    </xdr:from>
    <xdr:to>
      <xdr:col>7</xdr:col>
      <xdr:colOff>1809750</xdr:colOff>
      <xdr:row>22</xdr:row>
      <xdr:rowOff>9527</xdr:rowOff>
    </xdr:to>
    <xdr:graphicFrame macro="">
      <xdr:nvGraphicFramePr>
        <xdr:cNvPr id="13" name="Chart 12">
          <a:extLst>
            <a:ext uri="{FF2B5EF4-FFF2-40B4-BE49-F238E27FC236}">
              <a16:creationId xmlns:a16="http://schemas.microsoft.com/office/drawing/2014/main" id="{1D7D7D34-0E56-410C-BC0E-9AC826F0A8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27</xdr:row>
      <xdr:rowOff>85725</xdr:rowOff>
    </xdr:from>
    <xdr:to>
      <xdr:col>7</xdr:col>
      <xdr:colOff>1733550</xdr:colOff>
      <xdr:row>47</xdr:row>
      <xdr:rowOff>123825</xdr:rowOff>
    </xdr:to>
    <xdr:graphicFrame macro="">
      <xdr:nvGraphicFramePr>
        <xdr:cNvPr id="14" name="Chart 13">
          <a:extLst>
            <a:ext uri="{FF2B5EF4-FFF2-40B4-BE49-F238E27FC236}">
              <a16:creationId xmlns:a16="http://schemas.microsoft.com/office/drawing/2014/main" id="{023403A5-3579-449D-BEC7-0254BDA51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49</xdr:row>
      <xdr:rowOff>57149</xdr:rowOff>
    </xdr:from>
    <xdr:to>
      <xdr:col>7</xdr:col>
      <xdr:colOff>1762125</xdr:colOff>
      <xdr:row>67</xdr:row>
      <xdr:rowOff>142875</xdr:rowOff>
    </xdr:to>
    <xdr:graphicFrame macro="">
      <xdr:nvGraphicFramePr>
        <xdr:cNvPr id="15" name="Chart 14">
          <a:extLst>
            <a:ext uri="{FF2B5EF4-FFF2-40B4-BE49-F238E27FC236}">
              <a16:creationId xmlns:a16="http://schemas.microsoft.com/office/drawing/2014/main" id="{C5F7C793-B4DF-4BB5-A96E-392D4FB5AF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69</xdr:row>
      <xdr:rowOff>123824</xdr:rowOff>
    </xdr:from>
    <xdr:to>
      <xdr:col>7</xdr:col>
      <xdr:colOff>1781175</xdr:colOff>
      <xdr:row>94</xdr:row>
      <xdr:rowOff>19050</xdr:rowOff>
    </xdr:to>
    <xdr:graphicFrame macro="">
      <xdr:nvGraphicFramePr>
        <xdr:cNvPr id="16" name="Chart 15">
          <a:extLst>
            <a:ext uri="{FF2B5EF4-FFF2-40B4-BE49-F238E27FC236}">
              <a16:creationId xmlns:a16="http://schemas.microsoft.com/office/drawing/2014/main" id="{583F8FFA-0ABF-4F44-871D-0B0C51A6C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18</xdr:row>
      <xdr:rowOff>23378</xdr:rowOff>
    </xdr:from>
    <xdr:to>
      <xdr:col>6</xdr:col>
      <xdr:colOff>941243</xdr:colOff>
      <xdr:row>30</xdr:row>
      <xdr:rowOff>128154</xdr:rowOff>
    </xdr:to>
    <xdr:sp macro="" textlink="">
      <xdr:nvSpPr>
        <xdr:cNvPr id="8" name="TextBox 7">
          <a:extLst>
            <a:ext uri="{FF2B5EF4-FFF2-40B4-BE49-F238E27FC236}">
              <a16:creationId xmlns:a16="http://schemas.microsoft.com/office/drawing/2014/main" id="{4F97E44E-66F9-4741-BEC5-7D40EDC79589}"/>
            </a:ext>
          </a:extLst>
        </xdr:cNvPr>
        <xdr:cNvSpPr txBox="1"/>
      </xdr:nvSpPr>
      <xdr:spPr>
        <a:xfrm>
          <a:off x="114300" y="3452378"/>
          <a:ext cx="5618018" cy="23907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3200" b="1">
              <a:solidFill>
                <a:schemeClr val="tx2">
                  <a:lumMod val="75000"/>
                </a:schemeClr>
              </a:solidFill>
              <a:latin typeface="Arial" panose="020B0604020202020204" pitchFamily="34" charset="0"/>
              <a:cs typeface="Arial" panose="020B0604020202020204" pitchFamily="34" charset="0"/>
            </a:rPr>
            <a:t>Conturi </a:t>
          </a:r>
        </a:p>
        <a:p>
          <a:pPr algn="r"/>
          <a:r>
            <a:rPr lang="en-US" sz="3200" b="1">
              <a:solidFill>
                <a:schemeClr val="tx2">
                  <a:lumMod val="75000"/>
                </a:schemeClr>
              </a:solidFill>
              <a:latin typeface="Arial" panose="020B0604020202020204" pitchFamily="34" charset="0"/>
              <a:cs typeface="Arial" panose="020B0604020202020204" pitchFamily="34" charset="0"/>
            </a:rPr>
            <a:t>consolidate</a:t>
          </a:r>
        </a:p>
        <a:p>
          <a:pPr algn="r"/>
          <a:endParaRPr lang="en-US" sz="32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Консолидированные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счета</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5</xdr:col>
      <xdr:colOff>335107</xdr:colOff>
      <xdr:row>1</xdr:row>
      <xdr:rowOff>28575</xdr:rowOff>
    </xdr:from>
    <xdr:to>
      <xdr:col>6</xdr:col>
      <xdr:colOff>903143</xdr:colOff>
      <xdr:row>5</xdr:row>
      <xdr:rowOff>133350</xdr:rowOff>
    </xdr:to>
    <xdr:sp macro="" textlink="">
      <xdr:nvSpPr>
        <xdr:cNvPr id="9" name="TextBox 8">
          <a:extLst>
            <a:ext uri="{FF2B5EF4-FFF2-40B4-BE49-F238E27FC236}">
              <a16:creationId xmlns:a16="http://schemas.microsoft.com/office/drawing/2014/main" id="{FC057337-A825-4CB0-AFD9-0E10D08DE9DA}"/>
            </a:ext>
          </a:extLst>
        </xdr:cNvPr>
        <xdr:cNvSpPr txBox="1"/>
      </xdr:nvSpPr>
      <xdr:spPr>
        <a:xfrm>
          <a:off x="4516582" y="219075"/>
          <a:ext cx="1177636"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7200" b="1">
              <a:solidFill>
                <a:schemeClr val="tx2">
                  <a:lumMod val="75000"/>
                </a:schemeClr>
              </a:solidFill>
              <a:latin typeface="Arial" panose="020B0604020202020204" pitchFamily="34" charset="0"/>
              <a:cs typeface="Arial" panose="020B0604020202020204" pitchFamily="34" charset="0"/>
            </a:rPr>
            <a:t>2</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133350</xdr:colOff>
      <xdr:row>18</xdr:row>
      <xdr:rowOff>20202</xdr:rowOff>
    </xdr:from>
    <xdr:to>
      <xdr:col>6</xdr:col>
      <xdr:colOff>988868</xdr:colOff>
      <xdr:row>31</xdr:row>
      <xdr:rowOff>57149</xdr:rowOff>
    </xdr:to>
    <xdr:sp macro="" textlink="">
      <xdr:nvSpPr>
        <xdr:cNvPr id="4" name="TextBox 3">
          <a:extLst>
            <a:ext uri="{FF2B5EF4-FFF2-40B4-BE49-F238E27FC236}">
              <a16:creationId xmlns:a16="http://schemas.microsoft.com/office/drawing/2014/main" id="{3351636A-96A1-490F-AE18-DDD6889B2E52}"/>
            </a:ext>
          </a:extLst>
        </xdr:cNvPr>
        <xdr:cNvSpPr txBox="1"/>
      </xdr:nvSpPr>
      <xdr:spPr>
        <a:xfrm>
          <a:off x="133350" y="3449202"/>
          <a:ext cx="5618018" cy="2513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3200" b="1">
              <a:solidFill>
                <a:schemeClr val="tx2">
                  <a:lumMod val="75000"/>
                </a:schemeClr>
              </a:solidFill>
              <a:latin typeface="Arial" panose="020B0604020202020204" pitchFamily="34" charset="0"/>
              <a:cs typeface="Arial" panose="020B0604020202020204" pitchFamily="34" charset="0"/>
            </a:rPr>
            <a:t>Conturi pe sectoare instituționale</a:t>
          </a:r>
          <a:endParaRPr lang="en-US" sz="3200" b="1" i="1">
            <a:solidFill>
              <a:schemeClr val="tx2">
                <a:lumMod val="75000"/>
              </a:schemeClr>
            </a:solidFill>
            <a:latin typeface="Arial" panose="020B0604020202020204" pitchFamily="34" charset="0"/>
            <a:cs typeface="Arial" panose="020B0604020202020204" pitchFamily="34" charset="0"/>
          </a:endParaRPr>
        </a:p>
        <a:p>
          <a:pPr algn="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Счета по </a:t>
          </a:r>
        </a:p>
        <a:p>
          <a:pPr algn="r"/>
          <a:r>
            <a:rPr lang="ru-RU" sz="2400" b="1" i="1">
              <a:solidFill>
                <a:schemeClr val="tx2">
                  <a:lumMod val="75000"/>
                </a:schemeClr>
              </a:solidFill>
              <a:latin typeface="Arial" panose="020B0604020202020204" pitchFamily="34" charset="0"/>
              <a:cs typeface="Arial" panose="020B0604020202020204" pitchFamily="34" charset="0"/>
            </a:rPr>
            <a:t>институциональным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секторам</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5</xdr:col>
      <xdr:colOff>414482</xdr:colOff>
      <xdr:row>1</xdr:row>
      <xdr:rowOff>9525</xdr:rowOff>
    </xdr:from>
    <xdr:to>
      <xdr:col>6</xdr:col>
      <xdr:colOff>988868</xdr:colOff>
      <xdr:row>5</xdr:row>
      <xdr:rowOff>130175</xdr:rowOff>
    </xdr:to>
    <xdr:sp macro="" textlink="">
      <xdr:nvSpPr>
        <xdr:cNvPr id="5" name="TextBox 4">
          <a:extLst>
            <a:ext uri="{FF2B5EF4-FFF2-40B4-BE49-F238E27FC236}">
              <a16:creationId xmlns:a16="http://schemas.microsoft.com/office/drawing/2014/main" id="{447CDEF0-5DA9-4C12-AAEF-F3DB915C7CDD}"/>
            </a:ext>
          </a:extLst>
        </xdr:cNvPr>
        <xdr:cNvSpPr txBox="1"/>
      </xdr:nvSpPr>
      <xdr:spPr>
        <a:xfrm>
          <a:off x="4567382" y="200025"/>
          <a:ext cx="1183986" cy="882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7200" b="1">
              <a:solidFill>
                <a:schemeClr val="tx2">
                  <a:lumMod val="75000"/>
                </a:schemeClr>
              </a:solidFill>
              <a:latin typeface="Arial" panose="020B0604020202020204" pitchFamily="34" charset="0"/>
              <a:cs typeface="Arial" panose="020B0604020202020204" pitchFamily="34" charset="0"/>
            </a:rPr>
            <a:t>3</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16</xdr:row>
      <xdr:rowOff>29481</xdr:rowOff>
    </xdr:from>
    <xdr:to>
      <xdr:col>7</xdr:col>
      <xdr:colOff>968911</xdr:colOff>
      <xdr:row>33</xdr:row>
      <xdr:rowOff>40820</xdr:rowOff>
    </xdr:to>
    <xdr:sp macro="" textlink="">
      <xdr:nvSpPr>
        <xdr:cNvPr id="4" name="TextBox 3">
          <a:extLst>
            <a:ext uri="{FF2B5EF4-FFF2-40B4-BE49-F238E27FC236}">
              <a16:creationId xmlns:a16="http://schemas.microsoft.com/office/drawing/2014/main" id="{4F768A97-211C-423A-A309-647BDA0C66E0}"/>
            </a:ext>
          </a:extLst>
        </xdr:cNvPr>
        <xdr:cNvSpPr txBox="1"/>
      </xdr:nvSpPr>
      <xdr:spPr>
        <a:xfrm>
          <a:off x="0" y="3077481"/>
          <a:ext cx="5745018" cy="32498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3200" b="1">
              <a:solidFill>
                <a:schemeClr val="tx2">
                  <a:lumMod val="75000"/>
                </a:schemeClr>
              </a:solidFill>
              <a:latin typeface="Arial" panose="020B0604020202020204" pitchFamily="34" charset="0"/>
              <a:cs typeface="Arial" panose="020B0604020202020204" pitchFamily="34" charset="0"/>
            </a:rPr>
            <a:t>Conturi pe </a:t>
          </a:r>
        </a:p>
        <a:p>
          <a:pPr algn="r"/>
          <a:r>
            <a:rPr lang="en-US" sz="3200" b="1">
              <a:solidFill>
                <a:schemeClr val="tx2">
                  <a:lumMod val="75000"/>
                </a:schemeClr>
              </a:solidFill>
              <a:latin typeface="Arial" panose="020B0604020202020204" pitchFamily="34" charset="0"/>
              <a:cs typeface="Arial" panose="020B0604020202020204" pitchFamily="34" charset="0"/>
            </a:rPr>
            <a:t>sectoare instituţionale </a:t>
          </a:r>
        </a:p>
        <a:p>
          <a:pPr algn="r"/>
          <a:r>
            <a:rPr lang="en-US" sz="3200" b="1">
              <a:solidFill>
                <a:schemeClr val="tx2">
                  <a:lumMod val="75000"/>
                </a:schemeClr>
              </a:solidFill>
              <a:latin typeface="Arial" panose="020B0604020202020204" pitchFamily="34" charset="0"/>
              <a:cs typeface="Arial" panose="020B0604020202020204" pitchFamily="34" charset="0"/>
            </a:rPr>
            <a:t>şi activităţi economice</a:t>
          </a:r>
          <a:endParaRPr lang="en-US" sz="2400" b="1" i="1">
            <a:solidFill>
              <a:schemeClr val="tx2">
                <a:lumMod val="75000"/>
              </a:schemeClr>
            </a:solidFill>
            <a:latin typeface="Arial" panose="020B0604020202020204" pitchFamily="34" charset="0"/>
            <a:cs typeface="Arial" panose="020B0604020202020204" pitchFamily="34" charset="0"/>
          </a:endParaRPr>
        </a:p>
        <a:p>
          <a:pPr algn="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Счета по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институциональным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секторам и видам </a:t>
          </a:r>
          <a:endParaRPr lang="en-US" sz="24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экономической деятельности</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6</xdr:col>
      <xdr:colOff>808182</xdr:colOff>
      <xdr:row>1</xdr:row>
      <xdr:rowOff>19050</xdr:rowOff>
    </xdr:from>
    <xdr:to>
      <xdr:col>7</xdr:col>
      <xdr:colOff>987961</xdr:colOff>
      <xdr:row>5</xdr:row>
      <xdr:rowOff>0</xdr:rowOff>
    </xdr:to>
    <xdr:sp macro="" textlink="">
      <xdr:nvSpPr>
        <xdr:cNvPr id="5" name="TextBox 4">
          <a:extLst>
            <a:ext uri="{FF2B5EF4-FFF2-40B4-BE49-F238E27FC236}">
              <a16:creationId xmlns:a16="http://schemas.microsoft.com/office/drawing/2014/main" id="{EA91CF69-A515-4ED1-A67F-5D1BA41BE429}"/>
            </a:ext>
          </a:extLst>
        </xdr:cNvPr>
        <xdr:cNvSpPr txBox="1"/>
      </xdr:nvSpPr>
      <xdr:spPr>
        <a:xfrm>
          <a:off x="4563753" y="209550"/>
          <a:ext cx="1200315"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7200" b="1">
              <a:solidFill>
                <a:schemeClr val="tx2">
                  <a:lumMod val="75000"/>
                </a:schemeClr>
              </a:solidFill>
              <a:latin typeface="Arial" panose="020B0604020202020204" pitchFamily="34" charset="0"/>
              <a:cs typeface="Arial" panose="020B0604020202020204" pitchFamily="34" charset="0"/>
            </a:rPr>
            <a:t>4</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18</xdr:row>
      <xdr:rowOff>189434</xdr:rowOff>
    </xdr:from>
    <xdr:to>
      <xdr:col>6</xdr:col>
      <xdr:colOff>935935</xdr:colOff>
      <xdr:row>33</xdr:row>
      <xdr:rowOff>189434</xdr:rowOff>
    </xdr:to>
    <xdr:sp macro="" textlink="">
      <xdr:nvSpPr>
        <xdr:cNvPr id="4" name="TextBox 3">
          <a:extLst>
            <a:ext uri="{FF2B5EF4-FFF2-40B4-BE49-F238E27FC236}">
              <a16:creationId xmlns:a16="http://schemas.microsoft.com/office/drawing/2014/main" id="{73BE77DA-062E-4CE0-A98A-E90F98809F6C}"/>
            </a:ext>
          </a:extLst>
        </xdr:cNvPr>
        <xdr:cNvSpPr txBox="1"/>
      </xdr:nvSpPr>
      <xdr:spPr>
        <a:xfrm>
          <a:off x="0" y="3618434"/>
          <a:ext cx="5733071" cy="2857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3200" b="1">
              <a:solidFill>
                <a:schemeClr val="tx2">
                  <a:lumMod val="75000"/>
                </a:schemeClr>
              </a:solidFill>
              <a:latin typeface="Arial" panose="020B0604020202020204" pitchFamily="34" charset="0"/>
              <a:cs typeface="Arial" panose="020B0604020202020204" pitchFamily="34" charset="0"/>
            </a:rPr>
            <a:t>Produsul intern brut </a:t>
          </a:r>
        </a:p>
        <a:p>
          <a:pPr algn="r"/>
          <a:r>
            <a:rPr lang="en-US" sz="3200" b="1">
              <a:solidFill>
                <a:schemeClr val="tx2">
                  <a:lumMod val="75000"/>
                </a:schemeClr>
              </a:solidFill>
              <a:latin typeface="Arial" panose="020B0604020202020204" pitchFamily="34" charset="0"/>
              <a:cs typeface="Arial" panose="020B0604020202020204" pitchFamily="34" charset="0"/>
            </a:rPr>
            <a:t>pe forme de proprietate</a:t>
          </a:r>
        </a:p>
        <a:p>
          <a:pPr algn="r"/>
          <a:endParaRPr lang="en-US" sz="3200" b="1" i="1">
            <a:solidFill>
              <a:schemeClr val="tx2">
                <a:lumMod val="75000"/>
              </a:schemeClr>
            </a:solidFill>
            <a:latin typeface="Arial" panose="020B0604020202020204" pitchFamily="34" charset="0"/>
            <a:cs typeface="Arial" panose="020B0604020202020204" pitchFamily="34" charset="0"/>
          </a:endParaRPr>
        </a:p>
        <a:p>
          <a:pPr algn="r"/>
          <a:r>
            <a:rPr lang="ru-RU" sz="2400" b="1" i="1">
              <a:solidFill>
                <a:schemeClr val="tx2">
                  <a:lumMod val="75000"/>
                </a:schemeClr>
              </a:solidFill>
              <a:latin typeface="Arial" panose="020B0604020202020204" pitchFamily="34" charset="0"/>
              <a:cs typeface="Arial" panose="020B0604020202020204" pitchFamily="34" charset="0"/>
            </a:rPr>
            <a:t>Валовой внутренний продукт </a:t>
          </a:r>
        </a:p>
        <a:p>
          <a:pPr algn="r"/>
          <a:r>
            <a:rPr lang="ru-RU" sz="2400" b="1" i="1">
              <a:solidFill>
                <a:schemeClr val="tx2">
                  <a:lumMod val="75000"/>
                </a:schemeClr>
              </a:solidFill>
              <a:latin typeface="Arial" panose="020B0604020202020204" pitchFamily="34" charset="0"/>
              <a:cs typeface="Arial" panose="020B0604020202020204" pitchFamily="34" charset="0"/>
            </a:rPr>
            <a:t>по формам собственности</a:t>
          </a:r>
          <a:endParaRPr lang="en-US" sz="2400" b="1" i="1">
            <a:solidFill>
              <a:schemeClr val="tx2">
                <a:lumMod val="75000"/>
              </a:schemeClr>
            </a:solidFill>
            <a:latin typeface="Arial" panose="020B0604020202020204" pitchFamily="34" charset="0"/>
            <a:cs typeface="Arial" panose="020B0604020202020204" pitchFamily="34" charset="0"/>
          </a:endParaRPr>
        </a:p>
      </xdr:txBody>
    </xdr:sp>
    <xdr:clientData/>
  </xdr:twoCellAnchor>
  <xdr:twoCellAnchor>
    <xdr:from>
      <xdr:col>5</xdr:col>
      <xdr:colOff>319646</xdr:colOff>
      <xdr:row>1</xdr:row>
      <xdr:rowOff>41413</xdr:rowOff>
    </xdr:from>
    <xdr:to>
      <xdr:col>6</xdr:col>
      <xdr:colOff>930318</xdr:colOff>
      <xdr:row>5</xdr:row>
      <xdr:rowOff>155864</xdr:rowOff>
    </xdr:to>
    <xdr:sp macro="" textlink="">
      <xdr:nvSpPr>
        <xdr:cNvPr id="5" name="TextBox 4">
          <a:extLst>
            <a:ext uri="{FF2B5EF4-FFF2-40B4-BE49-F238E27FC236}">
              <a16:creationId xmlns:a16="http://schemas.microsoft.com/office/drawing/2014/main" id="{E4115E38-F63C-4FCC-8DEB-708948AA791C}"/>
            </a:ext>
          </a:extLst>
        </xdr:cNvPr>
        <xdr:cNvSpPr txBox="1"/>
      </xdr:nvSpPr>
      <xdr:spPr>
        <a:xfrm>
          <a:off x="4510646" y="231913"/>
          <a:ext cx="1216808" cy="876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7200" b="1">
              <a:solidFill>
                <a:schemeClr val="tx2">
                  <a:lumMod val="75000"/>
                </a:schemeClr>
              </a:solidFill>
              <a:latin typeface="Arial" panose="020B0604020202020204" pitchFamily="34" charset="0"/>
              <a:cs typeface="Arial" panose="020B0604020202020204" pitchFamily="34" charset="0"/>
            </a:rPr>
            <a:t>5</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190500</xdr:colOff>
      <xdr:row>5</xdr:row>
      <xdr:rowOff>40822</xdr:rowOff>
    </xdr:from>
    <xdr:to>
      <xdr:col>8</xdr:col>
      <xdr:colOff>907677</xdr:colOff>
      <xdr:row>21</xdr:row>
      <xdr:rowOff>100854</xdr:rowOff>
    </xdr:to>
    <xdr:graphicFrame macro="">
      <xdr:nvGraphicFramePr>
        <xdr:cNvPr id="3" name="Диаграмма 4">
          <a:extLst>
            <a:ext uri="{FF2B5EF4-FFF2-40B4-BE49-F238E27FC236}">
              <a16:creationId xmlns:a16="http://schemas.microsoft.com/office/drawing/2014/main" id="{29D55B14-65D9-4B3D-809C-C7C826139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ns-510-1\common\Users\clementina\Documents\Misiuni\Muntenegru\Financiar\TS\C:\Users\OlgaSirbu\Desktop\Copy%20of%20RF+ASA_localdirecti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20.1.123\Users\clementina\Documents\Misiuni\Muntenegru\Financiar\TS\C:\Users\OlgaSirbu\Desktop\Copy%20of%20RF+ASA_localdirecti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DRIA~1\AppData\Local\Temp\conturi-2019%20national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y%20Documents\PIB\PIB%20JUDETE\PIB%20judete%202018\PIBR%202018%20FINAL%20PUBLICATIE\Calcul%20indicele%20disparitati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TM200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TM2003"/>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ag."/>
      <sheetName val="2 pag."/>
      <sheetName val="Cuprins rom."/>
      <sheetName val="Cuprins rus."/>
      <sheetName val="Titlu Definitii"/>
      <sheetName val="Definitii"/>
      <sheetName val="Pag. de trecere-1"/>
      <sheetName val="Capitolul 1"/>
      <sheetName val="Pag. de trecere-2"/>
      <sheetName val="Tabel indicatori"/>
      <sheetName val="Rate specifice"/>
      <sheetName val="Grafice"/>
      <sheetName val="Capitolul 2"/>
      <sheetName val="Conturi consolidate"/>
      <sheetName val="Capitolul 3"/>
      <sheetName val="Conturi pe sectoare"/>
      <sheetName val="Conturi pe sectoare 2"/>
      <sheetName val="Pag. de trecere-3"/>
      <sheetName val="Capitolul 4"/>
      <sheetName val="Cont productie pe AE"/>
      <sheetName val="Cont de exploatare pe AE"/>
      <sheetName val="Capitolul 5"/>
      <sheetName val="Forme de proprietate"/>
      <sheetName val="Forme de proprietate str."/>
      <sheetName val="Diagrame-FP"/>
      <sheetName val="Capitolul 6"/>
      <sheetName val="MB 2019"/>
      <sheetName val="MB %"/>
      <sheetName val="Capitolul 7"/>
      <sheetName val="Pag. de trecere-4"/>
      <sheetName val="Conturi integrate"/>
      <sheetName val="Tabel conturi integrate "/>
      <sheetName val="Tabel conturi integrate (1)"/>
      <sheetName val="Pag. de trecere"/>
      <sheetName val="Capitolul 8"/>
      <sheetName val="PIRB total"/>
      <sheetName val="PIRB pe locuitor"/>
      <sheetName val="Indicii VF"/>
      <sheetName val="VAB mii lei reg.agr. public"/>
      <sheetName val="2018Str-ra PIBR"/>
      <sheetName val="tabele pentru diagrame (2)"/>
      <sheetName val="2018Str-ra act. econ. "/>
      <sheetName val="Ritm PIRB 2018"/>
      <sheetName val="Str-pib"/>
      <sheetName val="pond_agr"/>
      <sheetName val="pond_ind"/>
      <sheetName val="pond_f"/>
      <sheetName val="pond_serv"/>
      <sheetName val="Diagrame"/>
      <sheetName val="Rata de creștere"/>
      <sheetName val="Disparitate"/>
      <sheetName val="tabele pentru diagrame"/>
      <sheetName val="Ultima pagina"/>
      <sheetName val="tabele pentru diagram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K1">
            <v>2012</v>
          </cell>
          <cell r="L1">
            <v>2013</v>
          </cell>
          <cell r="M1">
            <v>2014</v>
          </cell>
          <cell r="N1">
            <v>2015</v>
          </cell>
          <cell r="O1">
            <v>2016</v>
          </cell>
          <cell r="P1">
            <v>2017</v>
          </cell>
          <cell r="Q1">
            <v>2018</v>
          </cell>
          <cell r="R1">
            <v>2019</v>
          </cell>
        </row>
        <row r="3">
          <cell r="J3" t="str">
            <v>Consumul final/ Конечное потребление</v>
          </cell>
          <cell r="K3">
            <v>115861.74336598488</v>
          </cell>
          <cell r="L3">
            <v>127378.85333562249</v>
          </cell>
          <cell r="M3">
            <v>139620.54825310994</v>
          </cell>
          <cell r="N3">
            <v>148588.2107543087</v>
          </cell>
          <cell r="O3">
            <v>162481.92919193453</v>
          </cell>
          <cell r="P3">
            <v>180065.29279131274</v>
          </cell>
          <cell r="Q3">
            <v>192458.58871149871</v>
          </cell>
          <cell r="R3">
            <v>209164.94261785888</v>
          </cell>
        </row>
        <row r="6">
          <cell r="J6" t="str">
            <v xml:space="preserve">Produsul intern brut/ Валовой внутренний продукт </v>
          </cell>
          <cell r="K6">
            <v>105480.18387028553</v>
          </cell>
          <cell r="L6">
            <v>119532.87071913933</v>
          </cell>
          <cell r="M6">
            <v>133481.63432557977</v>
          </cell>
          <cell r="N6">
            <v>145753.6424331328</v>
          </cell>
          <cell r="O6">
            <v>160814.56361651476</v>
          </cell>
          <cell r="P6">
            <v>178880.88987847397</v>
          </cell>
          <cell r="Q6">
            <v>192508.55300174025</v>
          </cell>
          <cell r="R6">
            <v>210378.05869641004</v>
          </cell>
        </row>
        <row r="8">
          <cell r="K8">
            <v>2012</v>
          </cell>
          <cell r="L8">
            <v>2013</v>
          </cell>
          <cell r="M8">
            <v>2014</v>
          </cell>
          <cell r="N8">
            <v>2015</v>
          </cell>
          <cell r="O8">
            <v>2016</v>
          </cell>
          <cell r="P8">
            <v>2017</v>
          </cell>
          <cell r="Q8">
            <v>2018</v>
          </cell>
          <cell r="R8">
            <v>2019</v>
          </cell>
        </row>
        <row r="10">
          <cell r="J10" t="str">
            <v>2010 = 100%</v>
          </cell>
          <cell r="K10">
            <v>105.19412004713729</v>
          </cell>
          <cell r="L10">
            <v>114.70773485187094</v>
          </cell>
          <cell r="M10">
            <v>120.44269249929944</v>
          </cell>
          <cell r="N10">
            <v>120.03531248546555</v>
          </cell>
          <cell r="O10">
            <v>125.32753342342291</v>
          </cell>
          <cell r="P10">
            <v>131.20638943616061</v>
          </cell>
          <cell r="Q10">
            <v>136.850203093555</v>
          </cell>
          <cell r="R10">
            <v>141.89094880907899</v>
          </cell>
        </row>
        <row r="11">
          <cell r="J11" t="str">
            <v>Anul precedent = 100%
Предыдущий год = 100%</v>
          </cell>
          <cell r="K11">
            <v>99.410266036983501</v>
          </cell>
          <cell r="L11">
            <v>109.04386557012</v>
          </cell>
          <cell r="M11">
            <v>104.99962592307701</v>
          </cell>
          <cell r="N11">
            <v>99.661764441345198</v>
          </cell>
          <cell r="O11">
            <v>104.40888670873299</v>
          </cell>
          <cell r="P11">
            <v>104.690793676499</v>
          </cell>
          <cell r="Q11">
            <v>104.301477757027</v>
          </cell>
          <cell r="R11">
            <v>103.683403898259</v>
          </cell>
        </row>
        <row r="13">
          <cell r="K13">
            <v>2012</v>
          </cell>
          <cell r="L13">
            <v>2013</v>
          </cell>
          <cell r="M13">
            <v>2014</v>
          </cell>
          <cell r="N13">
            <v>2015</v>
          </cell>
          <cell r="O13">
            <v>2016</v>
          </cell>
          <cell r="P13">
            <v>2017</v>
          </cell>
          <cell r="Q13">
            <v>2018</v>
          </cell>
          <cell r="R13">
            <v>2019</v>
          </cell>
        </row>
        <row r="14">
          <cell r="J14" t="str">
            <v>Valoarea adăugată brută/ Валовая добавленная стоимость</v>
          </cell>
          <cell r="K14">
            <v>86.213848453390412</v>
          </cell>
          <cell r="L14">
            <v>85.952822099075149</v>
          </cell>
          <cell r="M14">
            <v>86.855106255889197</v>
          </cell>
          <cell r="N14">
            <v>87.176915315461542</v>
          </cell>
          <cell r="O14">
            <v>87.60852838706856</v>
          </cell>
          <cell r="P14">
            <v>86.546181083764793</v>
          </cell>
          <cell r="Q14">
            <v>86.475153652126494</v>
          </cell>
          <cell r="R14">
            <v>87.021484099061169</v>
          </cell>
        </row>
        <row r="15">
          <cell r="J15" t="str">
            <v>Impozite nete pe produse/ Чистые налоги на продукты</v>
          </cell>
          <cell r="K15">
            <v>13.786151546609585</v>
          </cell>
          <cell r="L15">
            <v>14.04717790092484</v>
          </cell>
          <cell r="M15">
            <v>13.144893744110805</v>
          </cell>
          <cell r="N15">
            <v>12.823084684538463</v>
          </cell>
          <cell r="O15">
            <v>12.39147161293144</v>
          </cell>
          <cell r="P15">
            <v>13.453818916235209</v>
          </cell>
          <cell r="Q15">
            <v>13.524846347873506</v>
          </cell>
          <cell r="R15">
            <v>12.978515900938831</v>
          </cell>
        </row>
        <row r="17">
          <cell r="K17">
            <v>2012</v>
          </cell>
          <cell r="L17">
            <v>2013</v>
          </cell>
          <cell r="M17">
            <v>2014</v>
          </cell>
          <cell r="N17">
            <v>2015</v>
          </cell>
          <cell r="O17">
            <v>2016</v>
          </cell>
          <cell r="P17">
            <v>2017</v>
          </cell>
          <cell r="Q17">
            <v>2018</v>
          </cell>
          <cell r="R17">
            <v>2019</v>
          </cell>
        </row>
        <row r="18">
          <cell r="J18" t="str">
            <v>Consumul final/ Конечное потребление</v>
          </cell>
          <cell r="K18">
            <v>109.84218941869317</v>
          </cell>
          <cell r="L18">
            <v>106.56387031389758</v>
          </cell>
          <cell r="M18">
            <v>104.59907009570806</v>
          </cell>
          <cell r="N18">
            <v>101.94476671310382</v>
          </cell>
          <cell r="O18">
            <v>101.03682498520207</v>
          </cell>
          <cell r="P18">
            <v>100.66211820814924</v>
          </cell>
          <cell r="Q18">
            <v>99.974045677730956</v>
          </cell>
          <cell r="R18">
            <v>99.423363783244255</v>
          </cell>
        </row>
        <row r="19">
          <cell r="J19" t="str">
            <v xml:space="preserve">Formarea brută de capital/ Валовое накопление </v>
          </cell>
          <cell r="K19">
            <v>24.198519293149516</v>
          </cell>
          <cell r="L19">
            <v>24.938200173024523</v>
          </cell>
          <cell r="M19">
            <v>26.218807116177022</v>
          </cell>
          <cell r="N19">
            <v>23.595008794771701</v>
          </cell>
          <cell r="O19">
            <v>21.982103830389708</v>
          </cell>
          <cell r="P19">
            <v>22.777549930626538</v>
          </cell>
          <cell r="Q19">
            <v>25.61476957276756</v>
          </cell>
          <cell r="R19">
            <v>25.349558077285749</v>
          </cell>
        </row>
        <row r="20">
          <cell r="J20" t="str">
            <v xml:space="preserve">Exportul net/ Чистый экспорт </v>
          </cell>
          <cell r="K20">
            <v>-34.040708711842711</v>
          </cell>
          <cell r="L20">
            <v>-31.502070486922108</v>
          </cell>
          <cell r="M20">
            <v>-30.817877211885065</v>
          </cell>
          <cell r="N20">
            <v>-25.539775507875511</v>
          </cell>
          <cell r="O20">
            <v>-23.018928815591806</v>
          </cell>
          <cell r="P20">
            <v>-23.439668138775733</v>
          </cell>
          <cell r="Q20">
            <v>-25.588815440448226</v>
          </cell>
          <cell r="R20">
            <v>-24.772921787542419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L4">
            <v>2017</v>
          </cell>
          <cell r="M4">
            <v>2018</v>
          </cell>
          <cell r="N4">
            <v>2019</v>
          </cell>
        </row>
        <row r="5">
          <cell r="K5" t="str">
            <v>Proprietatea publică</v>
          </cell>
          <cell r="L5">
            <v>17.399999999999999</v>
          </cell>
          <cell r="M5">
            <v>14.4</v>
          </cell>
          <cell r="N5">
            <v>14.4</v>
          </cell>
        </row>
        <row r="6">
          <cell r="K6" t="str">
            <v>Proprietatea de stat</v>
          </cell>
          <cell r="L6">
            <v>11.3</v>
          </cell>
          <cell r="M6">
            <v>9.1</v>
          </cell>
          <cell r="N6">
            <v>9.3000000000000007</v>
          </cell>
        </row>
        <row r="7">
          <cell r="K7" t="str">
            <v>Proprietatea municipală</v>
          </cell>
          <cell r="L7">
            <v>6.1</v>
          </cell>
          <cell r="M7">
            <v>5.3</v>
          </cell>
          <cell r="N7">
            <v>5.0999999999999996</v>
          </cell>
        </row>
        <row r="8">
          <cell r="K8" t="str">
            <v>Proprietatea privată</v>
          </cell>
          <cell r="L8">
            <v>59.4</v>
          </cell>
          <cell r="M8">
            <v>62.3</v>
          </cell>
          <cell r="N8">
            <v>60.8</v>
          </cell>
        </row>
        <row r="9">
          <cell r="K9" t="str">
            <v>Proprietatea mixtă (publică şi privată)</v>
          </cell>
          <cell r="L9">
            <v>1</v>
          </cell>
          <cell r="M9">
            <v>1.4</v>
          </cell>
          <cell r="N9">
            <v>1.5</v>
          </cell>
        </row>
        <row r="10">
          <cell r="K10" t="str">
            <v>Proprietatea străină</v>
          </cell>
          <cell r="L10">
            <v>12.5</v>
          </cell>
          <cell r="M10">
            <v>12.1</v>
          </cell>
          <cell r="N10">
            <v>13.900000000000002</v>
          </cell>
        </row>
        <row r="11">
          <cell r="K11" t="str">
            <v>Proprietatea întreprinderilor mixte</v>
          </cell>
          <cell r="L11">
            <v>9.6999999999999993</v>
          </cell>
          <cell r="M11">
            <v>9.8000000000000007</v>
          </cell>
          <cell r="N11">
            <v>9.4</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37">
          <cell r="G37" t="str">
            <v>Centru</v>
          </cell>
        </row>
      </sheetData>
      <sheetData sheetId="50" refreshError="1"/>
      <sheetData sheetId="51">
        <row r="23">
          <cell r="B23">
            <v>2013</v>
          </cell>
          <cell r="C23">
            <v>2014</v>
          </cell>
          <cell r="D23">
            <v>2015</v>
          </cell>
          <cell r="E23">
            <v>2016</v>
          </cell>
          <cell r="F23">
            <v>2017</v>
          </cell>
          <cell r="G23">
            <v>2018</v>
          </cell>
        </row>
        <row r="24">
          <cell r="A24" t="str">
            <v>Centru</v>
          </cell>
          <cell r="B24">
            <v>18214.286323012388</v>
          </cell>
          <cell r="C24">
            <v>20371.662685298794</v>
          </cell>
          <cell r="D24">
            <v>22380.416963397234</v>
          </cell>
          <cell r="E24">
            <v>24477.456144904074</v>
          </cell>
          <cell r="F24">
            <v>26900.081384074663</v>
          </cell>
          <cell r="G24">
            <v>28289.242790731929</v>
          </cell>
        </row>
        <row r="25">
          <cell r="A25" t="str">
            <v>Mun. Chișinău</v>
          </cell>
          <cell r="B25">
            <v>66623.825240484701</v>
          </cell>
          <cell r="C25">
            <v>74828.867171513077</v>
          </cell>
          <cell r="D25">
            <v>83096.63664634664</v>
          </cell>
          <cell r="E25">
            <v>92664.576799596325</v>
          </cell>
          <cell r="F25">
            <v>104077.18407805948</v>
          </cell>
          <cell r="G25">
            <v>114309.76122055942</v>
          </cell>
        </row>
        <row r="26">
          <cell r="A26" t="str">
            <v>Nord</v>
          </cell>
          <cell r="B26">
            <v>21041.30527695101</v>
          </cell>
          <cell r="C26">
            <v>23554.582423283395</v>
          </cell>
          <cell r="D26">
            <v>25096.219309651158</v>
          </cell>
          <cell r="E26">
            <v>27316.519477161353</v>
          </cell>
          <cell r="F26">
            <v>30102.37394705497</v>
          </cell>
          <cell r="G26">
            <v>31866.287747662311</v>
          </cell>
        </row>
        <row r="27">
          <cell r="A27" t="str">
            <v>Sud</v>
          </cell>
          <cell r="B27">
            <v>10424.066743753521</v>
          </cell>
          <cell r="C27">
            <v>11227.231362690693</v>
          </cell>
          <cell r="D27">
            <v>11544.768811149912</v>
          </cell>
          <cell r="E27">
            <v>12451.9237042972</v>
          </cell>
          <cell r="F27">
            <v>13546.930723620046</v>
          </cell>
          <cell r="G27">
            <v>13734.316118228997</v>
          </cell>
        </row>
        <row r="28">
          <cell r="A28" t="str">
            <v>UTA Găgăuzia</v>
          </cell>
          <cell r="B28">
            <v>3229.3869646200988</v>
          </cell>
          <cell r="C28">
            <v>3499.2903518840508</v>
          </cell>
          <cell r="D28">
            <v>3635.6015543569688</v>
          </cell>
          <cell r="E28">
            <v>3904.0872717527077</v>
          </cell>
          <cell r="F28">
            <v>4254.3194768532867</v>
          </cell>
          <cell r="G28">
            <v>4308.9446529540364</v>
          </cell>
        </row>
        <row r="29">
          <cell r="A29" t="str">
            <v>Total</v>
          </cell>
          <cell r="B29">
            <v>119532.87054882172</v>
          </cell>
          <cell r="C29">
            <v>133481.63399467003</v>
          </cell>
          <cell r="D29">
            <v>145753.64328490192</v>
          </cell>
          <cell r="E29">
            <v>160814.56339771167</v>
          </cell>
          <cell r="F29">
            <v>178880.88960966247</v>
          </cell>
          <cell r="G29">
            <v>192508.55253013672</v>
          </cell>
        </row>
      </sheetData>
      <sheetData sheetId="52" refreshError="1"/>
      <sheetData sheetId="5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e Indice disparitate"/>
      <sheetName val="ind dispar 2013-2018"/>
    </sheetNames>
    <sheetDataSet>
      <sheetData sheetId="0">
        <row r="6">
          <cell r="T6">
            <v>104.65916854125116</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2:J50"/>
  <sheetViews>
    <sheetView tabSelected="1" view="pageBreakPreview" zoomScaleNormal="100" zoomScaleSheetLayoutView="100" workbookViewId="0">
      <selection activeCell="A36" sqref="A36"/>
    </sheetView>
  </sheetViews>
  <sheetFormatPr defaultRowHeight="15"/>
  <sheetData>
    <row r="2" spans="1:10" ht="15" customHeight="1">
      <c r="E2" s="857" t="s">
        <v>807</v>
      </c>
      <c r="F2" s="857"/>
      <c r="G2" s="857"/>
      <c r="H2" s="857"/>
      <c r="I2" s="857"/>
      <c r="J2" s="803"/>
    </row>
    <row r="3" spans="1:10" ht="18.75" customHeight="1">
      <c r="E3" s="857"/>
      <c r="F3" s="857"/>
      <c r="G3" s="857"/>
      <c r="H3" s="857"/>
      <c r="I3" s="857"/>
      <c r="J3" s="803"/>
    </row>
    <row r="4" spans="1:10" ht="18.75" customHeight="1">
      <c r="E4" s="857"/>
      <c r="F4" s="857"/>
      <c r="G4" s="857"/>
      <c r="H4" s="857"/>
      <c r="I4" s="857"/>
      <c r="J4" s="803"/>
    </row>
    <row r="5" spans="1:10" ht="15" customHeight="1">
      <c r="E5" s="803"/>
      <c r="F5" s="803"/>
      <c r="G5" s="803"/>
      <c r="H5" s="803"/>
      <c r="I5" s="803"/>
      <c r="J5" s="803"/>
    </row>
    <row r="16" spans="1:10" ht="15" customHeight="1">
      <c r="A16" s="859" t="s">
        <v>809</v>
      </c>
      <c r="B16" s="859"/>
      <c r="C16" s="859"/>
      <c r="D16" s="859"/>
      <c r="E16" s="859"/>
      <c r="F16" s="859"/>
      <c r="G16" s="859"/>
      <c r="H16" s="859"/>
      <c r="I16" s="859"/>
    </row>
    <row r="17" spans="1:9" ht="15" customHeight="1">
      <c r="A17" s="859"/>
      <c r="B17" s="859"/>
      <c r="C17" s="859"/>
      <c r="D17" s="859"/>
      <c r="E17" s="859"/>
      <c r="F17" s="859"/>
      <c r="G17" s="859"/>
      <c r="H17" s="859"/>
      <c r="I17" s="859"/>
    </row>
    <row r="18" spans="1:9" ht="15" customHeight="1">
      <c r="A18" s="859"/>
      <c r="B18" s="859"/>
      <c r="C18" s="859"/>
      <c r="D18" s="859"/>
      <c r="E18" s="859"/>
      <c r="F18" s="859"/>
      <c r="G18" s="859"/>
      <c r="H18" s="859"/>
      <c r="I18" s="859"/>
    </row>
    <row r="19" spans="1:9" ht="15" customHeight="1">
      <c r="A19" s="859"/>
      <c r="B19" s="859"/>
      <c r="C19" s="859"/>
      <c r="D19" s="859"/>
      <c r="E19" s="859"/>
      <c r="F19" s="859"/>
      <c r="G19" s="859"/>
      <c r="H19" s="859"/>
      <c r="I19" s="859"/>
    </row>
    <row r="20" spans="1:9" ht="15" customHeight="1">
      <c r="A20" s="859"/>
      <c r="B20" s="859"/>
      <c r="C20" s="859"/>
      <c r="D20" s="859"/>
      <c r="E20" s="859"/>
      <c r="F20" s="859"/>
      <c r="G20" s="859"/>
      <c r="H20" s="859"/>
      <c r="I20" s="859"/>
    </row>
    <row r="21" spans="1:9" ht="15" customHeight="1">
      <c r="A21" s="859"/>
      <c r="B21" s="859"/>
      <c r="C21" s="859"/>
      <c r="D21" s="859"/>
      <c r="E21" s="859"/>
      <c r="F21" s="859"/>
      <c r="G21" s="859"/>
      <c r="H21" s="859"/>
      <c r="I21" s="859"/>
    </row>
    <row r="22" spans="1:9" ht="15" customHeight="1">
      <c r="A22" s="859"/>
      <c r="B22" s="859"/>
      <c r="C22" s="859"/>
      <c r="D22" s="859"/>
      <c r="E22" s="859"/>
      <c r="F22" s="859"/>
      <c r="G22" s="859"/>
      <c r="H22" s="859"/>
      <c r="I22" s="859"/>
    </row>
    <row r="23" spans="1:9" ht="15" customHeight="1">
      <c r="A23" s="859"/>
      <c r="B23" s="859"/>
      <c r="C23" s="859"/>
      <c r="D23" s="859"/>
      <c r="E23" s="859"/>
      <c r="F23" s="859"/>
      <c r="G23" s="859"/>
      <c r="H23" s="859"/>
      <c r="I23" s="859"/>
    </row>
    <row r="24" spans="1:9" ht="15" customHeight="1">
      <c r="C24" s="379"/>
      <c r="D24" s="379"/>
      <c r="E24" s="379"/>
      <c r="F24" s="379"/>
      <c r="G24" s="379"/>
      <c r="H24" s="379"/>
    </row>
    <row r="25" spans="1:9" ht="15" customHeight="1">
      <c r="C25" s="380"/>
      <c r="D25" s="380"/>
      <c r="E25" s="380"/>
      <c r="F25" s="380"/>
      <c r="G25" s="380"/>
      <c r="H25" s="380"/>
    </row>
    <row r="28" spans="1:9" ht="15" customHeight="1">
      <c r="A28" s="859" t="s">
        <v>940</v>
      </c>
      <c r="B28" s="859"/>
      <c r="C28" s="859"/>
      <c r="D28" s="859"/>
      <c r="E28" s="859"/>
      <c r="F28" s="859"/>
      <c r="G28" s="859"/>
      <c r="H28" s="859"/>
      <c r="I28" s="859"/>
    </row>
    <row r="29" spans="1:9" ht="15" customHeight="1">
      <c r="A29" s="859"/>
      <c r="B29" s="859"/>
      <c r="C29" s="859"/>
      <c r="D29" s="859"/>
      <c r="E29" s="859"/>
      <c r="F29" s="859"/>
      <c r="G29" s="859"/>
      <c r="H29" s="859"/>
      <c r="I29" s="859"/>
    </row>
    <row r="30" spans="1:9" ht="15" customHeight="1">
      <c r="A30" s="859"/>
      <c r="B30" s="859"/>
      <c r="C30" s="859"/>
      <c r="D30" s="859"/>
      <c r="E30" s="859"/>
      <c r="F30" s="859"/>
      <c r="G30" s="859"/>
      <c r="H30" s="859"/>
      <c r="I30" s="859"/>
    </row>
    <row r="31" spans="1:9" ht="15" customHeight="1">
      <c r="A31" s="859"/>
      <c r="B31" s="859"/>
      <c r="C31" s="859"/>
      <c r="D31" s="859"/>
      <c r="E31" s="859"/>
      <c r="F31" s="859"/>
      <c r="G31" s="859"/>
      <c r="H31" s="859"/>
      <c r="I31" s="859"/>
    </row>
    <row r="32" spans="1:9" ht="15" customHeight="1">
      <c r="A32" s="859"/>
      <c r="B32" s="859"/>
      <c r="C32" s="859"/>
      <c r="D32" s="859"/>
      <c r="E32" s="859"/>
      <c r="F32" s="859"/>
      <c r="G32" s="859"/>
      <c r="H32" s="859"/>
      <c r="I32" s="859"/>
    </row>
    <row r="33" spans="1:9" ht="15" customHeight="1">
      <c r="A33" s="859"/>
      <c r="B33" s="859"/>
      <c r="C33" s="859"/>
      <c r="D33" s="859"/>
      <c r="E33" s="859"/>
      <c r="F33" s="859"/>
      <c r="G33" s="859"/>
      <c r="H33" s="859"/>
      <c r="I33" s="859"/>
    </row>
    <row r="34" spans="1:9" ht="15" customHeight="1">
      <c r="A34" s="859"/>
      <c r="B34" s="859"/>
      <c r="C34" s="859"/>
      <c r="D34" s="859"/>
      <c r="E34" s="859"/>
      <c r="F34" s="859"/>
      <c r="G34" s="859"/>
      <c r="H34" s="859"/>
      <c r="I34" s="859"/>
    </row>
    <row r="35" spans="1:9" ht="15" customHeight="1">
      <c r="A35" s="859"/>
      <c r="B35" s="859"/>
      <c r="C35" s="859"/>
      <c r="D35" s="859"/>
      <c r="E35" s="859"/>
      <c r="F35" s="859"/>
      <c r="G35" s="859"/>
      <c r="H35" s="859"/>
      <c r="I35" s="859"/>
    </row>
    <row r="50" spans="1:9" ht="18.75">
      <c r="A50" s="858" t="s">
        <v>789</v>
      </c>
      <c r="B50" s="858"/>
      <c r="C50" s="858"/>
      <c r="D50" s="858"/>
      <c r="E50" s="858"/>
      <c r="F50" s="858"/>
      <c r="G50" s="858"/>
      <c r="H50" s="858"/>
      <c r="I50" s="858"/>
    </row>
  </sheetData>
  <mergeCells count="4">
    <mergeCell ref="E2:I4"/>
    <mergeCell ref="A50:I50"/>
    <mergeCell ref="A16:I23"/>
    <mergeCell ref="A28:I35"/>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S69"/>
  <sheetViews>
    <sheetView view="pageBreakPreview" zoomScaleNormal="100" zoomScaleSheetLayoutView="100" workbookViewId="0">
      <selection activeCell="I1" sqref="I1:S1048576"/>
    </sheetView>
  </sheetViews>
  <sheetFormatPr defaultRowHeight="15"/>
  <cols>
    <col min="8" max="8" width="30.140625" customWidth="1"/>
    <col min="9" max="9" width="16.7109375" hidden="1" customWidth="1"/>
    <col min="10" max="10" width="42.42578125" hidden="1" customWidth="1"/>
    <col min="11" max="17" width="0" hidden="1" customWidth="1"/>
    <col min="18" max="18" width="10.85546875" hidden="1" customWidth="1"/>
    <col min="19" max="19" width="7.42578125" hidden="1" customWidth="1"/>
    <col min="20" max="20" width="10" bestFit="1" customWidth="1"/>
  </cols>
  <sheetData>
    <row r="1" spans="1:18" ht="18.75">
      <c r="A1" s="885" t="s">
        <v>832</v>
      </c>
      <c r="B1" s="885"/>
      <c r="C1" s="885"/>
      <c r="D1" s="885"/>
      <c r="E1" s="885"/>
      <c r="F1" s="885"/>
      <c r="G1" s="885"/>
      <c r="H1" s="885"/>
      <c r="K1">
        <v>2012</v>
      </c>
      <c r="L1">
        <v>2013</v>
      </c>
      <c r="M1">
        <v>2014</v>
      </c>
      <c r="N1">
        <v>2015</v>
      </c>
      <c r="O1">
        <v>2016</v>
      </c>
      <c r="P1">
        <v>2017</v>
      </c>
      <c r="Q1">
        <v>2018</v>
      </c>
      <c r="R1">
        <v>2019</v>
      </c>
    </row>
    <row r="2" spans="1:18" ht="15.75">
      <c r="A2" s="886" t="s">
        <v>868</v>
      </c>
      <c r="B2" s="886"/>
      <c r="C2" s="886"/>
      <c r="D2" s="886"/>
      <c r="E2" s="886"/>
      <c r="F2" s="886"/>
      <c r="G2" s="886"/>
      <c r="H2" s="886"/>
      <c r="J2" t="s">
        <v>112</v>
      </c>
      <c r="K2" s="343">
        <v>14150</v>
      </c>
      <c r="L2" s="343">
        <v>18580</v>
      </c>
      <c r="M2" s="343">
        <v>20983</v>
      </c>
      <c r="N2" s="343">
        <v>18234.914324065201</v>
      </c>
      <c r="O2" s="343">
        <v>24780.1011065325</v>
      </c>
      <c r="P2" s="343"/>
      <c r="Q2" s="343"/>
      <c r="R2" s="343"/>
    </row>
    <row r="3" spans="1:18">
      <c r="J3" t="s">
        <v>110</v>
      </c>
      <c r="K3" s="356">
        <v>115861.74336598488</v>
      </c>
      <c r="L3" s="356">
        <v>127378.85333562249</v>
      </c>
      <c r="M3" s="356">
        <v>139620.54825310994</v>
      </c>
      <c r="N3" s="356">
        <v>148588.2107543087</v>
      </c>
      <c r="O3" s="356">
        <v>162481.92919193453</v>
      </c>
      <c r="P3" s="356">
        <v>180065.29279131274</v>
      </c>
      <c r="Q3" s="356">
        <v>192458.58871149871</v>
      </c>
      <c r="R3" s="356">
        <v>209164.94261785888</v>
      </c>
    </row>
    <row r="4" spans="1:18">
      <c r="J4" t="s">
        <v>113</v>
      </c>
      <c r="K4" s="343">
        <v>98428</v>
      </c>
      <c r="L4" s="343">
        <v>111398</v>
      </c>
      <c r="M4" s="343">
        <v>123717</v>
      </c>
      <c r="N4" s="343">
        <v>131223.20737394801</v>
      </c>
      <c r="O4" s="343">
        <v>144624.37238908</v>
      </c>
      <c r="P4" s="343"/>
      <c r="Q4" s="343"/>
      <c r="R4" s="343"/>
    </row>
    <row r="5" spans="1:18">
      <c r="J5" t="s">
        <v>114</v>
      </c>
      <c r="K5" s="343">
        <v>117212</v>
      </c>
      <c r="L5" s="343">
        <v>131749</v>
      </c>
      <c r="M5" s="343">
        <v>145282</v>
      </c>
      <c r="N5" s="343">
        <v>151062.539324065</v>
      </c>
      <c r="O5" s="343">
        <v>166875.999010075</v>
      </c>
      <c r="P5" s="343"/>
      <c r="Q5" s="343"/>
      <c r="R5" s="343"/>
    </row>
    <row r="6" spans="1:18">
      <c r="J6" t="s">
        <v>111</v>
      </c>
      <c r="K6" s="8">
        <v>105480.18387028553</v>
      </c>
      <c r="L6" s="8">
        <v>119532.87071913933</v>
      </c>
      <c r="M6" s="8">
        <v>133481.63432557977</v>
      </c>
      <c r="N6" s="8">
        <v>145753.6424331328</v>
      </c>
      <c r="O6" s="8">
        <v>160814.56361651476</v>
      </c>
      <c r="P6" s="8">
        <v>178880.88987847397</v>
      </c>
      <c r="Q6" s="8">
        <v>192508.55300174025</v>
      </c>
      <c r="R6" s="8">
        <v>210378.05869641004</v>
      </c>
    </row>
    <row r="8" spans="1:18">
      <c r="J8" s="10"/>
      <c r="K8" s="10">
        <v>2012</v>
      </c>
      <c r="L8" s="11">
        <v>2013</v>
      </c>
      <c r="M8" s="11">
        <v>2014</v>
      </c>
      <c r="N8" s="11">
        <v>2015</v>
      </c>
      <c r="O8" s="11">
        <v>2016</v>
      </c>
      <c r="P8" s="11">
        <v>2017</v>
      </c>
      <c r="Q8" s="11">
        <v>2018</v>
      </c>
      <c r="R8" s="11">
        <v>2019</v>
      </c>
    </row>
    <row r="9" spans="1:18">
      <c r="J9" s="9" t="s">
        <v>115</v>
      </c>
      <c r="K9" s="345">
        <v>123.26258994858628</v>
      </c>
      <c r="L9" s="345">
        <v>134.41029288178456</v>
      </c>
      <c r="M9" s="345">
        <v>141.1303047279859</v>
      </c>
      <c r="N9" s="345">
        <v>140.65295185335799</v>
      </c>
      <c r="O9" s="345">
        <v>146.85418115306078</v>
      </c>
      <c r="P9" s="345">
        <v>153.74280779626247</v>
      </c>
      <c r="Q9" s="345">
        <v>153.74280779626247</v>
      </c>
      <c r="R9" s="345">
        <v>153.74280779626247</v>
      </c>
    </row>
    <row r="10" spans="1:18">
      <c r="J10" s="9" t="s">
        <v>700</v>
      </c>
      <c r="K10" s="344">
        <v>105.19412004713729</v>
      </c>
      <c r="L10" s="344">
        <v>114.70773485187094</v>
      </c>
      <c r="M10" s="344">
        <v>120.44269249929944</v>
      </c>
      <c r="N10" s="344">
        <v>120.03531248546555</v>
      </c>
      <c r="O10" s="344">
        <v>125.32753342342291</v>
      </c>
      <c r="P10" s="344">
        <v>131.20638943616061</v>
      </c>
      <c r="Q10" s="344">
        <v>136.850203093555</v>
      </c>
      <c r="R10" s="344">
        <v>141.89094880907899</v>
      </c>
    </row>
    <row r="11" spans="1:18" ht="30">
      <c r="J11" s="12" t="s">
        <v>116</v>
      </c>
      <c r="K11" s="13">
        <v>99.410266036983501</v>
      </c>
      <c r="L11" s="14">
        <v>109.04386557012</v>
      </c>
      <c r="M11" s="14">
        <v>104.99962592307701</v>
      </c>
      <c r="N11" s="14">
        <v>99.661764441345198</v>
      </c>
      <c r="O11" s="14">
        <v>104.40888670873299</v>
      </c>
      <c r="P11" s="14">
        <v>104.690793676499</v>
      </c>
      <c r="Q11" s="14">
        <v>104.301477757027</v>
      </c>
      <c r="R11" s="14">
        <v>103.683403898259</v>
      </c>
    </row>
    <row r="13" spans="1:18">
      <c r="J13" s="9"/>
      <c r="K13" s="9">
        <v>2012</v>
      </c>
      <c r="L13" s="9">
        <v>2013</v>
      </c>
      <c r="M13" s="9">
        <v>2014</v>
      </c>
      <c r="N13" s="9">
        <v>2015</v>
      </c>
      <c r="O13" s="9">
        <v>2016</v>
      </c>
      <c r="P13" s="9">
        <v>2017</v>
      </c>
      <c r="Q13" s="9">
        <v>2018</v>
      </c>
      <c r="R13" s="9">
        <v>2019</v>
      </c>
    </row>
    <row r="14" spans="1:18">
      <c r="J14" s="9" t="s">
        <v>643</v>
      </c>
      <c r="K14" s="15">
        <v>86.213848453390412</v>
      </c>
      <c r="L14" s="15">
        <v>85.952822099075149</v>
      </c>
      <c r="M14" s="15">
        <v>86.855106255889197</v>
      </c>
      <c r="N14" s="15">
        <v>87.176915315461542</v>
      </c>
      <c r="O14" s="15">
        <v>87.60852838706856</v>
      </c>
      <c r="P14" s="15">
        <v>86.546181083764793</v>
      </c>
      <c r="Q14" s="15">
        <v>86.475153652126494</v>
      </c>
      <c r="R14" s="16">
        <v>87.021484099061169</v>
      </c>
    </row>
    <row r="15" spans="1:18">
      <c r="J15" s="9" t="s">
        <v>117</v>
      </c>
      <c r="K15" s="15">
        <v>13.786151546609585</v>
      </c>
      <c r="L15" s="15">
        <v>14.04717790092484</v>
      </c>
      <c r="M15" s="15">
        <v>13.144893744110805</v>
      </c>
      <c r="N15" s="15">
        <v>12.823084684538463</v>
      </c>
      <c r="O15" s="15">
        <v>12.39147161293144</v>
      </c>
      <c r="P15" s="15">
        <v>13.453818916235209</v>
      </c>
      <c r="Q15" s="15">
        <v>13.524846347873506</v>
      </c>
      <c r="R15" s="16">
        <v>12.978515900938831</v>
      </c>
    </row>
    <row r="17" spans="1:18">
      <c r="J17" s="9"/>
      <c r="K17" s="9">
        <v>2012</v>
      </c>
      <c r="L17" s="9">
        <v>2013</v>
      </c>
      <c r="M17" s="9">
        <v>2014</v>
      </c>
      <c r="N17" s="9">
        <v>2015</v>
      </c>
      <c r="O17" s="9">
        <v>2016</v>
      </c>
      <c r="P17" s="9">
        <v>2017</v>
      </c>
      <c r="Q17" s="9">
        <v>2018</v>
      </c>
      <c r="R17" s="9">
        <v>2019</v>
      </c>
    </row>
    <row r="18" spans="1:18">
      <c r="J18" s="9" t="s">
        <v>110</v>
      </c>
      <c r="K18" s="16">
        <v>109.84218941869317</v>
      </c>
      <c r="L18" s="16">
        <v>106.56387031389758</v>
      </c>
      <c r="M18" s="16">
        <v>104.59907009570806</v>
      </c>
      <c r="N18" s="16">
        <v>101.94476671310382</v>
      </c>
      <c r="O18" s="16">
        <v>101.03682498520207</v>
      </c>
      <c r="P18" s="16">
        <v>100.66211820814924</v>
      </c>
      <c r="Q18" s="16">
        <v>99.974045677730956</v>
      </c>
      <c r="R18" s="16">
        <v>99.423363783244255</v>
      </c>
    </row>
    <row r="19" spans="1:18">
      <c r="J19" s="9" t="s">
        <v>120</v>
      </c>
      <c r="K19" s="16">
        <v>24.198519293149516</v>
      </c>
      <c r="L19" s="16">
        <v>24.938200173024523</v>
      </c>
      <c r="M19" s="16">
        <v>26.218807116177022</v>
      </c>
      <c r="N19" s="16">
        <v>23.595008794771701</v>
      </c>
      <c r="O19" s="16">
        <v>21.982103830389708</v>
      </c>
      <c r="P19" s="16">
        <v>22.777549930626538</v>
      </c>
      <c r="Q19" s="16">
        <v>25.61476957276756</v>
      </c>
      <c r="R19" s="16">
        <v>25.349558077285749</v>
      </c>
    </row>
    <row r="20" spans="1:18">
      <c r="J20" s="9" t="s">
        <v>644</v>
      </c>
      <c r="K20" s="16">
        <v>-34.040708711842711</v>
      </c>
      <c r="L20" s="16">
        <v>-31.502070486922108</v>
      </c>
      <c r="M20" s="16">
        <v>-30.817877211885065</v>
      </c>
      <c r="N20" s="16">
        <v>-25.539775507875511</v>
      </c>
      <c r="O20" s="16">
        <v>-23.018928815591806</v>
      </c>
      <c r="P20" s="16">
        <v>-23.439668138775733</v>
      </c>
      <c r="Q20" s="16">
        <v>-25.588815440448226</v>
      </c>
      <c r="R20" s="16">
        <v>-24.772921787542419</v>
      </c>
    </row>
    <row r="26" spans="1:18" ht="18.75">
      <c r="A26" s="885" t="s">
        <v>926</v>
      </c>
      <c r="B26" s="885"/>
      <c r="C26" s="885"/>
      <c r="D26" s="885"/>
      <c r="E26" s="885"/>
      <c r="F26" s="885"/>
      <c r="G26" s="885"/>
      <c r="H26" s="885"/>
    </row>
    <row r="27" spans="1:18" ht="15.75">
      <c r="A27" s="886" t="s">
        <v>927</v>
      </c>
      <c r="B27" s="886"/>
      <c r="C27" s="886"/>
      <c r="D27" s="886"/>
      <c r="E27" s="886"/>
      <c r="F27" s="886"/>
      <c r="G27" s="886"/>
      <c r="H27" s="886"/>
    </row>
    <row r="49" spans="1:9" ht="30" customHeight="1">
      <c r="A49" s="884" t="s">
        <v>937</v>
      </c>
      <c r="B49" s="884"/>
      <c r="C49" s="884"/>
      <c r="D49" s="884"/>
      <c r="E49" s="884"/>
      <c r="F49" s="884"/>
      <c r="G49" s="884"/>
      <c r="H49" s="884"/>
      <c r="I49" s="30"/>
    </row>
    <row r="50" spans="1:9" ht="30" customHeight="1">
      <c r="C50" s="17"/>
      <c r="D50" s="17"/>
      <c r="E50" s="17"/>
      <c r="F50" s="17"/>
      <c r="G50" s="17"/>
      <c r="H50" s="17"/>
    </row>
    <row r="69" spans="1:9" ht="44.25" customHeight="1">
      <c r="A69" s="884" t="s">
        <v>938</v>
      </c>
      <c r="B69" s="884"/>
      <c r="C69" s="884"/>
      <c r="D69" s="884"/>
      <c r="E69" s="884"/>
      <c r="F69" s="884"/>
      <c r="G69" s="884"/>
      <c r="H69" s="884"/>
      <c r="I69" s="30"/>
    </row>
  </sheetData>
  <mergeCells count="6">
    <mergeCell ref="A69:H69"/>
    <mergeCell ref="A49:H49"/>
    <mergeCell ref="A1:H1"/>
    <mergeCell ref="A2:H2"/>
    <mergeCell ref="A26:H26"/>
    <mergeCell ref="A27:H27"/>
  </mergeCells>
  <printOptions horizontalCentered="1"/>
  <pageMargins left="0.70866141732283472" right="0.51181102362204722" top="0.51181102362204722" bottom="0.51181102362204722" header="0.31496062992125984" footer="0.31496062992125984"/>
  <pageSetup paperSize="9" scale="95" fitToHeight="0" orientation="portrait" r:id="rId1"/>
  <rowBreaks count="1" manualBreakCount="1">
    <brk id="48" max="7"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4:G14"/>
  <sheetViews>
    <sheetView view="pageBreakPreview" zoomScaleNormal="100" zoomScaleSheetLayoutView="100" zoomScalePageLayoutView="80" workbookViewId="0">
      <selection activeCell="J52" sqref="J52"/>
    </sheetView>
  </sheetViews>
  <sheetFormatPr defaultRowHeight="15"/>
  <cols>
    <col min="1" max="1" width="16" style="33" customWidth="1"/>
    <col min="2" max="4" width="9.140625" style="33"/>
    <col min="5" max="5" width="19.28515625" style="33" customWidth="1"/>
    <col min="6" max="6" width="9.140625" style="33"/>
    <col min="7" max="7" width="14.28515625" style="33" customWidth="1"/>
    <col min="8" max="8" width="14.140625" customWidth="1"/>
    <col min="9" max="9" width="9.7109375" customWidth="1"/>
  </cols>
  <sheetData>
    <row r="14" spans="1:1">
      <c r="A14" s="38"/>
    </row>
  </sheetData>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D143"/>
  <sheetViews>
    <sheetView view="pageBreakPreview" zoomScale="90" zoomScaleNormal="100" zoomScaleSheetLayoutView="90" workbookViewId="0">
      <selection activeCell="J52" sqref="J52"/>
    </sheetView>
  </sheetViews>
  <sheetFormatPr defaultColWidth="9.140625" defaultRowHeight="15"/>
  <cols>
    <col min="1" max="1" width="44.5703125" style="33" customWidth="1"/>
    <col min="2" max="2" width="12.140625" style="33" bestFit="1" customWidth="1"/>
    <col min="3" max="3" width="42.7109375" style="33" customWidth="1"/>
  </cols>
  <sheetData>
    <row r="1" spans="1:4">
      <c r="B1" s="37"/>
      <c r="C1" s="37"/>
    </row>
    <row r="2" spans="1:4" ht="27.2" customHeight="1">
      <c r="A2" s="887" t="s">
        <v>870</v>
      </c>
      <c r="B2" s="887"/>
      <c r="C2" s="887"/>
    </row>
    <row r="3" spans="1:4" s="61" customFormat="1" ht="13.5" customHeight="1">
      <c r="A3" s="59" t="s">
        <v>790</v>
      </c>
      <c r="B3" s="60"/>
      <c r="C3" s="702" t="s">
        <v>791</v>
      </c>
    </row>
    <row r="4" spans="1:4" ht="18" customHeight="1">
      <c r="A4" s="40"/>
      <c r="B4" s="62">
        <v>2019</v>
      </c>
      <c r="C4" s="41"/>
      <c r="D4" s="18"/>
    </row>
    <row r="5" spans="1:4">
      <c r="A5" s="42" t="s">
        <v>121</v>
      </c>
      <c r="B5" s="113"/>
      <c r="C5" s="43" t="s">
        <v>122</v>
      </c>
    </row>
    <row r="6" spans="1:4">
      <c r="A6" s="63" t="s">
        <v>123</v>
      </c>
      <c r="B6" s="160">
        <v>336403662.21216643</v>
      </c>
      <c r="C6" s="63" t="s">
        <v>124</v>
      </c>
    </row>
    <row r="7" spans="1:4">
      <c r="A7" s="63" t="s">
        <v>125</v>
      </c>
      <c r="B7" s="160">
        <v>116418273.33624274</v>
      </c>
      <c r="C7" s="63" t="s">
        <v>126</v>
      </c>
    </row>
    <row r="8" spans="1:4">
      <c r="A8" s="63" t="s">
        <v>738</v>
      </c>
      <c r="B8" s="160">
        <v>28328555.300000004</v>
      </c>
      <c r="C8" s="63" t="s">
        <v>127</v>
      </c>
    </row>
    <row r="9" spans="1:4">
      <c r="A9" s="63" t="s">
        <v>739</v>
      </c>
      <c r="B9" s="160">
        <v>1024605.5</v>
      </c>
      <c r="C9" s="63" t="s">
        <v>128</v>
      </c>
    </row>
    <row r="10" spans="1:4">
      <c r="A10" s="39"/>
      <c r="B10" s="160"/>
      <c r="C10" s="44"/>
    </row>
    <row r="11" spans="1:4">
      <c r="A11" s="42" t="s">
        <v>129</v>
      </c>
      <c r="B11" s="160"/>
      <c r="C11" s="43" t="s">
        <v>130</v>
      </c>
    </row>
    <row r="12" spans="1:4">
      <c r="A12" s="63" t="s">
        <v>131</v>
      </c>
      <c r="B12" s="160">
        <v>153329553.31575641</v>
      </c>
      <c r="C12" s="63" t="s">
        <v>132</v>
      </c>
    </row>
    <row r="13" spans="1:4">
      <c r="A13" s="63" t="s">
        <v>118</v>
      </c>
      <c r="B13" s="160">
        <v>209164942.61785889</v>
      </c>
      <c r="C13" s="63" t="s">
        <v>133</v>
      </c>
    </row>
    <row r="14" spans="1:4">
      <c r="A14" s="63" t="s">
        <v>134</v>
      </c>
      <c r="B14" s="160">
        <v>53012617.981112771</v>
      </c>
      <c r="C14" s="63" t="s">
        <v>135</v>
      </c>
    </row>
    <row r="15" spans="1:4">
      <c r="A15" s="63" t="s">
        <v>136</v>
      </c>
      <c r="B15" s="160">
        <v>317290.18999999948</v>
      </c>
      <c r="C15" s="63" t="s">
        <v>137</v>
      </c>
    </row>
    <row r="16" spans="1:4">
      <c r="A16" s="64" t="s">
        <v>138</v>
      </c>
      <c r="B16" s="161">
        <v>64301481.397230998</v>
      </c>
      <c r="C16" s="64" t="s">
        <v>139</v>
      </c>
    </row>
    <row r="19" spans="1:4" ht="32.25" customHeight="1">
      <c r="A19" s="887" t="s">
        <v>869</v>
      </c>
      <c r="B19" s="887"/>
      <c r="C19" s="887"/>
    </row>
    <row r="20" spans="1:4" s="61" customFormat="1" ht="13.5" customHeight="1">
      <c r="A20" s="59" t="s">
        <v>790</v>
      </c>
      <c r="B20" s="60"/>
      <c r="C20" s="702" t="s">
        <v>791</v>
      </c>
    </row>
    <row r="21" spans="1:4" ht="18" customHeight="1">
      <c r="A21" s="40"/>
      <c r="B21" s="62">
        <f>B4</f>
        <v>2019</v>
      </c>
      <c r="C21" s="41"/>
      <c r="D21" s="18"/>
    </row>
    <row r="22" spans="1:4">
      <c r="A22" s="42" t="s">
        <v>121</v>
      </c>
      <c r="B22" s="162"/>
      <c r="C22" s="43" t="s">
        <v>122</v>
      </c>
    </row>
    <row r="23" spans="1:4">
      <c r="A23" s="63" t="s">
        <v>123</v>
      </c>
      <c r="B23" s="160">
        <f>B6</f>
        <v>336403662.21216643</v>
      </c>
      <c r="C23" s="63" t="s">
        <v>124</v>
      </c>
    </row>
    <row r="24" spans="1:4">
      <c r="A24" s="63" t="s">
        <v>738</v>
      </c>
      <c r="B24" s="160">
        <f>B8</f>
        <v>28328555.300000004</v>
      </c>
      <c r="C24" s="63" t="s">
        <v>127</v>
      </c>
      <c r="D24" s="18"/>
    </row>
    <row r="25" spans="1:4">
      <c r="A25" s="63" t="s">
        <v>739</v>
      </c>
      <c r="B25" s="160">
        <f>B9</f>
        <v>1024605.5</v>
      </c>
      <c r="C25" s="63" t="s">
        <v>128</v>
      </c>
    </row>
    <row r="26" spans="1:4">
      <c r="A26" s="39"/>
      <c r="B26" s="160"/>
      <c r="C26" s="44"/>
    </row>
    <row r="27" spans="1:4">
      <c r="A27" s="42" t="s">
        <v>129</v>
      </c>
      <c r="B27" s="160"/>
      <c r="C27" s="43" t="s">
        <v>130</v>
      </c>
    </row>
    <row r="28" spans="1:4">
      <c r="A28" s="63" t="s">
        <v>131</v>
      </c>
      <c r="B28" s="160">
        <f>B12</f>
        <v>153329553.31575641</v>
      </c>
      <c r="C28" s="63" t="s">
        <v>132</v>
      </c>
    </row>
    <row r="29" spans="1:4" ht="30" customHeight="1">
      <c r="A29" s="45" t="s">
        <v>140</v>
      </c>
      <c r="B29" s="163">
        <f>B23+B24-B25-B28</f>
        <v>210378058.69641003</v>
      </c>
      <c r="C29" s="46" t="s">
        <v>141</v>
      </c>
    </row>
    <row r="30" spans="1:4" ht="12.95" customHeight="1">
      <c r="A30" s="42"/>
    </row>
    <row r="31" spans="1:4" ht="9.1999999999999993" customHeight="1">
      <c r="A31" s="42"/>
    </row>
    <row r="32" spans="1:4" ht="29.25" customHeight="1">
      <c r="A32" s="887" t="s">
        <v>871</v>
      </c>
      <c r="B32" s="887"/>
      <c r="C32" s="887"/>
    </row>
    <row r="33" spans="1:4" s="61" customFormat="1" ht="12.95" customHeight="1">
      <c r="A33" s="59" t="s">
        <v>790</v>
      </c>
      <c r="B33" s="60"/>
      <c r="C33" s="702" t="s">
        <v>791</v>
      </c>
    </row>
    <row r="34" spans="1:4" ht="18" customHeight="1">
      <c r="A34" s="40"/>
      <c r="B34" s="62">
        <f>B4</f>
        <v>2019</v>
      </c>
      <c r="C34" s="41"/>
      <c r="D34" s="18"/>
    </row>
    <row r="35" spans="1:4" s="4" customFormat="1">
      <c r="A35" s="42" t="s">
        <v>121</v>
      </c>
      <c r="B35" s="164"/>
      <c r="C35" s="43" t="s">
        <v>122</v>
      </c>
    </row>
    <row r="36" spans="1:4" s="4" customFormat="1">
      <c r="A36" s="63" t="s">
        <v>142</v>
      </c>
      <c r="B36" s="160">
        <f>B29</f>
        <v>210378058.69641003</v>
      </c>
      <c r="C36" s="65" t="s">
        <v>143</v>
      </c>
    </row>
    <row r="37" spans="1:4">
      <c r="A37" s="39"/>
      <c r="B37" s="160"/>
      <c r="C37" s="47"/>
    </row>
    <row r="38" spans="1:4" s="4" customFormat="1">
      <c r="A38" s="42" t="s">
        <v>129</v>
      </c>
      <c r="B38" s="160"/>
      <c r="C38" s="43" t="s">
        <v>130</v>
      </c>
    </row>
    <row r="39" spans="1:4">
      <c r="A39" s="63" t="s">
        <v>144</v>
      </c>
      <c r="B39" s="160">
        <v>80645233.498123273</v>
      </c>
      <c r="C39" s="63" t="s">
        <v>145</v>
      </c>
    </row>
    <row r="40" spans="1:4">
      <c r="A40" s="63" t="s">
        <v>146</v>
      </c>
      <c r="B40" s="160">
        <f>B42+B43</f>
        <v>29985018.800000004</v>
      </c>
      <c r="C40" s="63" t="s">
        <v>147</v>
      </c>
    </row>
    <row r="41" spans="1:4">
      <c r="A41" s="66" t="s">
        <v>409</v>
      </c>
      <c r="B41" s="165"/>
      <c r="C41" s="66" t="s">
        <v>157</v>
      </c>
    </row>
    <row r="42" spans="1:4">
      <c r="A42" s="56" t="s">
        <v>740</v>
      </c>
      <c r="B42" s="160">
        <f>B8</f>
        <v>28328555.300000004</v>
      </c>
      <c r="C42" s="57" t="s">
        <v>148</v>
      </c>
    </row>
    <row r="43" spans="1:4">
      <c r="A43" s="56" t="s">
        <v>149</v>
      </c>
      <c r="B43" s="160">
        <v>1656463.5000000005</v>
      </c>
      <c r="C43" s="57" t="s">
        <v>150</v>
      </c>
    </row>
    <row r="44" spans="1:4">
      <c r="A44" s="63" t="s">
        <v>151</v>
      </c>
      <c r="B44" s="160">
        <f>B46+B47</f>
        <v>1153451.7</v>
      </c>
      <c r="C44" s="63" t="s">
        <v>152</v>
      </c>
    </row>
    <row r="45" spans="1:4">
      <c r="A45" s="57" t="s">
        <v>153</v>
      </c>
      <c r="B45" s="165"/>
      <c r="C45" s="58" t="s">
        <v>410</v>
      </c>
    </row>
    <row r="46" spans="1:4">
      <c r="A46" s="56" t="s">
        <v>741</v>
      </c>
      <c r="B46" s="160">
        <f>B9</f>
        <v>1024605.5</v>
      </c>
      <c r="C46" s="57" t="s">
        <v>154</v>
      </c>
    </row>
    <row r="47" spans="1:4">
      <c r="A47" s="56" t="s">
        <v>155</v>
      </c>
      <c r="B47" s="160">
        <v>128846.19999999998</v>
      </c>
      <c r="C47" s="57" t="s">
        <v>156</v>
      </c>
    </row>
    <row r="48" spans="1:4" ht="21">
      <c r="A48" s="45" t="s">
        <v>158</v>
      </c>
      <c r="B48" s="163">
        <f>B36-B39-B40+B44</f>
        <v>100901258.09828676</v>
      </c>
      <c r="C48" s="46" t="s">
        <v>159</v>
      </c>
      <c r="D48" s="18"/>
    </row>
    <row r="49" spans="1:4" ht="28.5" customHeight="1">
      <c r="A49" s="888" t="s">
        <v>872</v>
      </c>
      <c r="B49" s="888"/>
      <c r="C49" s="888"/>
    </row>
    <row r="50" spans="1:4" s="61" customFormat="1" ht="12">
      <c r="A50" s="59" t="s">
        <v>790</v>
      </c>
      <c r="B50" s="60"/>
      <c r="C50" s="702" t="s">
        <v>791</v>
      </c>
    </row>
    <row r="51" spans="1:4" ht="18" customHeight="1">
      <c r="A51" s="40"/>
      <c r="B51" s="62">
        <f>B4</f>
        <v>2019</v>
      </c>
      <c r="C51" s="41"/>
      <c r="D51" s="18"/>
    </row>
    <row r="52" spans="1:4" s="19" customFormat="1" ht="12.75">
      <c r="A52" s="42" t="s">
        <v>121</v>
      </c>
      <c r="B52" s="166"/>
      <c r="C52" s="43" t="s">
        <v>122</v>
      </c>
    </row>
    <row r="53" spans="1:4" s="19" customFormat="1" ht="12.75">
      <c r="A53" s="63" t="s">
        <v>160</v>
      </c>
      <c r="B53" s="160">
        <f>B48</f>
        <v>100901258.09828676</v>
      </c>
      <c r="C53" s="63" t="s">
        <v>161</v>
      </c>
    </row>
    <row r="54" spans="1:4" s="19" customFormat="1" ht="25.5">
      <c r="A54" s="63" t="s">
        <v>660</v>
      </c>
      <c r="B54" s="160">
        <v>96114125.225079417</v>
      </c>
      <c r="C54" s="63" t="s">
        <v>659</v>
      </c>
    </row>
    <row r="55" spans="1:4" s="19" customFormat="1" ht="12.75">
      <c r="A55" s="63" t="s">
        <v>146</v>
      </c>
      <c r="B55" s="160">
        <f>B40</f>
        <v>29985018.800000004</v>
      </c>
      <c r="C55" s="63" t="s">
        <v>147</v>
      </c>
    </row>
    <row r="56" spans="1:4" s="19" customFormat="1" ht="12.75">
      <c r="A56" s="63" t="s">
        <v>151</v>
      </c>
      <c r="B56" s="160">
        <f>B44</f>
        <v>1153451.7</v>
      </c>
      <c r="C56" s="63" t="s">
        <v>152</v>
      </c>
    </row>
    <row r="57" spans="1:4" s="19" customFormat="1" ht="25.5">
      <c r="A57" s="63" t="s">
        <v>661</v>
      </c>
      <c r="B57" s="160">
        <v>1141715.1298503955</v>
      </c>
      <c r="C57" s="63" t="s">
        <v>663</v>
      </c>
    </row>
    <row r="58" spans="1:4" s="19" customFormat="1" ht="6.75" customHeight="1">
      <c r="A58" s="39"/>
      <c r="B58" s="160"/>
      <c r="C58" s="44"/>
    </row>
    <row r="59" spans="1:4" s="19" customFormat="1" ht="12.75">
      <c r="A59" s="42" t="s">
        <v>129</v>
      </c>
      <c r="B59" s="160"/>
      <c r="C59" s="43" t="s">
        <v>130</v>
      </c>
    </row>
    <row r="60" spans="1:4" s="19" customFormat="1" ht="25.5">
      <c r="A60" s="63" t="s">
        <v>662</v>
      </c>
      <c r="B60" s="160">
        <v>5647793.773576594</v>
      </c>
      <c r="C60" s="63" t="s">
        <v>664</v>
      </c>
    </row>
    <row r="61" spans="1:4" s="19" customFormat="1" ht="12.75">
      <c r="A61" s="45" t="s">
        <v>162</v>
      </c>
      <c r="B61" s="163">
        <f>B53+B54+B55-B56+B57-B60</f>
        <v>221340871.77963999</v>
      </c>
      <c r="C61" s="46" t="s">
        <v>163</v>
      </c>
    </row>
    <row r="62" spans="1:4" ht="9.75" customHeight="1"/>
    <row r="63" spans="1:4" ht="26.25" customHeight="1">
      <c r="A63" s="887" t="s">
        <v>873</v>
      </c>
      <c r="B63" s="887"/>
      <c r="C63" s="887"/>
    </row>
    <row r="64" spans="1:4" s="61" customFormat="1" ht="12">
      <c r="A64" s="59" t="s">
        <v>790</v>
      </c>
      <c r="B64" s="60"/>
      <c r="C64" s="702" t="s">
        <v>791</v>
      </c>
    </row>
    <row r="65" spans="1:4" ht="18" customHeight="1">
      <c r="A65" s="40"/>
      <c r="B65" s="62">
        <f>B4</f>
        <v>2019</v>
      </c>
      <c r="C65" s="41"/>
      <c r="D65" s="18"/>
    </row>
    <row r="66" spans="1:4" s="19" customFormat="1" ht="11.25">
      <c r="A66" s="48" t="s">
        <v>121</v>
      </c>
      <c r="B66" s="114"/>
      <c r="C66" s="48" t="s">
        <v>122</v>
      </c>
    </row>
    <row r="67" spans="1:4" s="19" customFormat="1" ht="12.75">
      <c r="A67" s="63" t="s">
        <v>164</v>
      </c>
      <c r="B67" s="160">
        <f>B61</f>
        <v>221340871.77963999</v>
      </c>
      <c r="C67" s="63" t="s">
        <v>165</v>
      </c>
    </row>
    <row r="68" spans="1:4" s="19" customFormat="1" ht="25.5">
      <c r="A68" s="63" t="s">
        <v>665</v>
      </c>
      <c r="B68" s="160">
        <v>24637754.954002894</v>
      </c>
      <c r="C68" s="63" t="s">
        <v>668</v>
      </c>
    </row>
    <row r="69" spans="1:4" s="19" customFormat="1" ht="9.1999999999999993" customHeight="1">
      <c r="A69" s="49"/>
      <c r="B69" s="160"/>
      <c r="C69" s="49"/>
    </row>
    <row r="70" spans="1:4" s="19" customFormat="1" ht="12.75">
      <c r="A70" s="48" t="s">
        <v>129</v>
      </c>
      <c r="B70" s="160"/>
      <c r="C70" s="48" t="s">
        <v>130</v>
      </c>
    </row>
    <row r="71" spans="1:4" s="19" customFormat="1" ht="25.5">
      <c r="A71" s="63" t="s">
        <v>666</v>
      </c>
      <c r="B71" s="160">
        <v>3172027.0175252617</v>
      </c>
      <c r="C71" s="63" t="s">
        <v>667</v>
      </c>
    </row>
    <row r="72" spans="1:4" s="19" customFormat="1" ht="21">
      <c r="A72" s="50" t="s">
        <v>166</v>
      </c>
      <c r="B72" s="163">
        <f>B67+B68-B71</f>
        <v>242806599.71611762</v>
      </c>
      <c r="C72" s="50" t="s">
        <v>167</v>
      </c>
    </row>
    <row r="73" spans="1:4" ht="11.25" customHeight="1"/>
    <row r="74" spans="1:4" ht="30" customHeight="1">
      <c r="A74" s="887" t="s">
        <v>874</v>
      </c>
      <c r="B74" s="887"/>
      <c r="C74" s="887"/>
    </row>
    <row r="75" spans="1:4" s="61" customFormat="1" ht="12.95" customHeight="1">
      <c r="A75" s="59" t="s">
        <v>790</v>
      </c>
      <c r="B75" s="60"/>
      <c r="C75" s="702" t="s">
        <v>791</v>
      </c>
    </row>
    <row r="76" spans="1:4" ht="18" customHeight="1">
      <c r="A76" s="40"/>
      <c r="B76" s="62">
        <f>B4</f>
        <v>2019</v>
      </c>
      <c r="C76" s="41"/>
      <c r="D76" s="18"/>
    </row>
    <row r="77" spans="1:4" s="19" customFormat="1" ht="11.25">
      <c r="A77" s="48" t="s">
        <v>121</v>
      </c>
      <c r="B77" s="114"/>
      <c r="C77" s="48" t="s">
        <v>122</v>
      </c>
    </row>
    <row r="78" spans="1:4" s="19" customFormat="1" ht="12.75">
      <c r="A78" s="63" t="s">
        <v>168</v>
      </c>
      <c r="B78" s="160">
        <f>B72</f>
        <v>242806599.71611762</v>
      </c>
      <c r="C78" s="63" t="s">
        <v>169</v>
      </c>
    </row>
    <row r="79" spans="1:4" s="19" customFormat="1" ht="8.25" customHeight="1">
      <c r="A79" s="51"/>
      <c r="B79" s="160"/>
      <c r="C79" s="51"/>
    </row>
    <row r="80" spans="1:4" s="19" customFormat="1" ht="12.75">
      <c r="A80" s="48" t="s">
        <v>129</v>
      </c>
      <c r="B80" s="160"/>
      <c r="C80" s="52" t="s">
        <v>130</v>
      </c>
    </row>
    <row r="81" spans="1:4" s="19" customFormat="1" ht="12.75">
      <c r="A81" s="63" t="s">
        <v>170</v>
      </c>
      <c r="B81" s="160">
        <f>B13</f>
        <v>209164942.61785889</v>
      </c>
      <c r="C81" s="63" t="s">
        <v>119</v>
      </c>
    </row>
    <row r="82" spans="1:4" s="19" customFormat="1" ht="12.75">
      <c r="A82" s="63" t="s">
        <v>180</v>
      </c>
      <c r="B82" s="160"/>
      <c r="C82" s="63" t="s">
        <v>179</v>
      </c>
    </row>
    <row r="83" spans="1:4" s="19" customFormat="1" ht="12.75">
      <c r="A83" s="56" t="s">
        <v>171</v>
      </c>
      <c r="B83" s="160">
        <v>174096746.37265599</v>
      </c>
      <c r="C83" s="57" t="s">
        <v>172</v>
      </c>
    </row>
    <row r="84" spans="1:4" s="19" customFormat="1" ht="12.75">
      <c r="A84" s="56" t="s">
        <v>173</v>
      </c>
      <c r="B84" s="160">
        <v>31965780.105926637</v>
      </c>
      <c r="C84" s="57" t="s">
        <v>174</v>
      </c>
    </row>
    <row r="85" spans="1:4" s="19" customFormat="1" ht="25.5">
      <c r="A85" s="56" t="s">
        <v>178</v>
      </c>
      <c r="B85" s="160">
        <v>3102416.1392762628</v>
      </c>
      <c r="C85" s="57" t="s">
        <v>175</v>
      </c>
    </row>
    <row r="86" spans="1:4" s="19" customFormat="1" ht="12.75">
      <c r="A86" s="50" t="s">
        <v>176</v>
      </c>
      <c r="B86" s="163">
        <f>B78-B81</f>
        <v>33641657.098258734</v>
      </c>
      <c r="C86" s="53" t="s">
        <v>177</v>
      </c>
    </row>
    <row r="87" spans="1:4" ht="7.5" customHeight="1"/>
    <row r="88" spans="1:4" ht="26.25" customHeight="1">
      <c r="A88" s="887" t="s">
        <v>875</v>
      </c>
      <c r="B88" s="887"/>
      <c r="C88" s="887"/>
    </row>
    <row r="89" spans="1:4" s="61" customFormat="1" ht="12.95" customHeight="1">
      <c r="A89" s="59" t="s">
        <v>790</v>
      </c>
      <c r="B89" s="60"/>
      <c r="C89" s="702" t="s">
        <v>791</v>
      </c>
    </row>
    <row r="90" spans="1:4" ht="18" customHeight="1">
      <c r="A90" s="40"/>
      <c r="B90" s="62">
        <f>B4</f>
        <v>2019</v>
      </c>
      <c r="C90" s="41"/>
      <c r="D90" s="18"/>
    </row>
    <row r="91" spans="1:4" ht="24" customHeight="1">
      <c r="A91" s="48" t="s">
        <v>181</v>
      </c>
      <c r="B91" s="166"/>
      <c r="C91" s="52" t="s">
        <v>182</v>
      </c>
    </row>
    <row r="92" spans="1:4">
      <c r="A92" s="63" t="s">
        <v>183</v>
      </c>
      <c r="B92" s="160">
        <f>B86</f>
        <v>33641657.098258734</v>
      </c>
      <c r="C92" s="63" t="s">
        <v>184</v>
      </c>
    </row>
    <row r="93" spans="1:4" ht="25.5">
      <c r="A93" s="63" t="s">
        <v>669</v>
      </c>
      <c r="B93" s="160">
        <v>1190076.6241426182</v>
      </c>
      <c r="C93" s="63" t="s">
        <v>671</v>
      </c>
    </row>
    <row r="94" spans="1:4" ht="25.5">
      <c r="A94" s="63" t="s">
        <v>670</v>
      </c>
      <c r="B94" s="160">
        <v>2066665.882169228</v>
      </c>
      <c r="C94" s="63" t="s">
        <v>672</v>
      </c>
    </row>
    <row r="95" spans="1:4" ht="7.5" customHeight="1">
      <c r="A95" s="56"/>
      <c r="B95" s="160"/>
      <c r="C95" s="57"/>
    </row>
    <row r="96" spans="1:4">
      <c r="A96" s="48" t="s">
        <v>185</v>
      </c>
      <c r="B96" s="160"/>
      <c r="C96" s="52" t="s">
        <v>186</v>
      </c>
    </row>
    <row r="97" spans="1:4">
      <c r="A97" s="63" t="s">
        <v>134</v>
      </c>
      <c r="B97" s="160">
        <f>B14</f>
        <v>53012617.981112771</v>
      </c>
      <c r="C97" s="63" t="s">
        <v>135</v>
      </c>
    </row>
    <row r="98" spans="1:4">
      <c r="A98" s="63" t="s">
        <v>187</v>
      </c>
      <c r="B98" s="160">
        <f>B15</f>
        <v>317290.18999999948</v>
      </c>
      <c r="C98" s="63" t="s">
        <v>188</v>
      </c>
    </row>
    <row r="99" spans="1:4" ht="25.5">
      <c r="A99" s="63" t="s">
        <v>189</v>
      </c>
      <c r="B99" s="160">
        <v>362.91496049264748</v>
      </c>
      <c r="C99" s="63" t="s">
        <v>190</v>
      </c>
    </row>
    <row r="100" spans="1:4">
      <c r="A100" s="50" t="s">
        <v>191</v>
      </c>
      <c r="B100" s="163">
        <f>B92+B93-B94-B97-B98-B99</f>
        <v>-20565203.245841142</v>
      </c>
      <c r="C100" s="53" t="s">
        <v>192</v>
      </c>
    </row>
    <row r="101" spans="1:4" ht="34.700000000000003" customHeight="1">
      <c r="A101" s="889" t="s">
        <v>876</v>
      </c>
      <c r="B101" s="889"/>
      <c r="C101" s="889"/>
    </row>
    <row r="102" spans="1:4">
      <c r="B102" s="521"/>
      <c r="C102" s="37"/>
    </row>
    <row r="103" spans="1:4" ht="29.25" customHeight="1">
      <c r="A103" s="887" t="s">
        <v>821</v>
      </c>
      <c r="B103" s="887"/>
      <c r="C103" s="887"/>
    </row>
    <row r="104" spans="1:4" s="61" customFormat="1" ht="13.5" customHeight="1">
      <c r="A104" s="59" t="s">
        <v>790</v>
      </c>
      <c r="B104" s="60"/>
      <c r="C104" s="702" t="s">
        <v>791</v>
      </c>
    </row>
    <row r="105" spans="1:4" ht="18" customHeight="1">
      <c r="A105" s="40"/>
      <c r="B105" s="62">
        <f>B4</f>
        <v>2019</v>
      </c>
      <c r="C105" s="41"/>
      <c r="D105" s="18"/>
    </row>
    <row r="106" spans="1:4">
      <c r="A106" s="48" t="s">
        <v>121</v>
      </c>
      <c r="B106" s="166"/>
      <c r="C106" s="48" t="s">
        <v>122</v>
      </c>
    </row>
    <row r="107" spans="1:4">
      <c r="A107" s="63" t="s">
        <v>125</v>
      </c>
      <c r="B107" s="160">
        <f>B7-B108</f>
        <v>110439616.49050114</v>
      </c>
      <c r="C107" s="63" t="s">
        <v>126</v>
      </c>
    </row>
    <row r="108" spans="1:4" ht="25.5">
      <c r="A108" s="63" t="s">
        <v>197</v>
      </c>
      <c r="B108" s="160">
        <v>5978656.8457415961</v>
      </c>
      <c r="C108" s="63" t="s">
        <v>193</v>
      </c>
    </row>
    <row r="109" spans="1:4">
      <c r="A109" s="51"/>
      <c r="B109" s="160"/>
      <c r="C109" s="51"/>
    </row>
    <row r="110" spans="1:4">
      <c r="A110" s="48" t="s">
        <v>129</v>
      </c>
      <c r="B110" s="160"/>
      <c r="C110" s="52" t="s">
        <v>130</v>
      </c>
    </row>
    <row r="111" spans="1:4">
      <c r="A111" s="63" t="s">
        <v>138</v>
      </c>
      <c r="B111" s="160">
        <f>B16-B112</f>
        <v>59071851.981068276</v>
      </c>
      <c r="C111" s="63" t="s">
        <v>139</v>
      </c>
    </row>
    <row r="112" spans="1:4" ht="25.5">
      <c r="A112" s="63" t="s">
        <v>198</v>
      </c>
      <c r="B112" s="160">
        <v>5229629.4161627218</v>
      </c>
      <c r="C112" s="63" t="s">
        <v>194</v>
      </c>
    </row>
    <row r="113" spans="1:4">
      <c r="A113" s="50" t="s">
        <v>195</v>
      </c>
      <c r="B113" s="163">
        <f>B107+B108-B111-B112</f>
        <v>52116791.939011738</v>
      </c>
      <c r="C113" s="53" t="s">
        <v>196</v>
      </c>
    </row>
    <row r="116" spans="1:4" ht="26.25" customHeight="1">
      <c r="A116" s="887" t="s">
        <v>822</v>
      </c>
      <c r="B116" s="887"/>
      <c r="C116" s="887"/>
    </row>
    <row r="117" spans="1:4" s="61" customFormat="1" ht="13.5" customHeight="1">
      <c r="A117" s="59" t="s">
        <v>790</v>
      </c>
      <c r="B117" s="60"/>
      <c r="C117" s="702" t="s">
        <v>791</v>
      </c>
    </row>
    <row r="118" spans="1:4" ht="18" customHeight="1">
      <c r="A118" s="40"/>
      <c r="B118" s="62">
        <f>B4</f>
        <v>2019</v>
      </c>
      <c r="C118" s="41"/>
      <c r="D118" s="18"/>
    </row>
    <row r="119" spans="1:4">
      <c r="A119" s="48" t="s">
        <v>121</v>
      </c>
      <c r="B119" s="166"/>
      <c r="C119" s="48" t="s">
        <v>122</v>
      </c>
    </row>
    <row r="120" spans="1:4">
      <c r="A120" s="63" t="s">
        <v>199</v>
      </c>
      <c r="B120" s="160">
        <f>B113</f>
        <v>52116791.939011738</v>
      </c>
      <c r="C120" s="63" t="s">
        <v>200</v>
      </c>
    </row>
    <row r="121" spans="1:4" ht="25.5">
      <c r="A121" s="63" t="s">
        <v>201</v>
      </c>
      <c r="B121" s="160">
        <v>1407756.4909629454</v>
      </c>
      <c r="C121" s="63" t="s">
        <v>203</v>
      </c>
    </row>
    <row r="122" spans="1:4" ht="25.5">
      <c r="A122" s="63" t="s">
        <v>673</v>
      </c>
      <c r="B122" s="160">
        <f>B60</f>
        <v>5647793.773576594</v>
      </c>
      <c r="C122" s="63" t="s">
        <v>678</v>
      </c>
    </row>
    <row r="123" spans="1:4" ht="25.5">
      <c r="A123" s="63" t="s">
        <v>674</v>
      </c>
      <c r="B123" s="160">
        <f>B71</f>
        <v>3172027.0175252617</v>
      </c>
      <c r="C123" s="63" t="s">
        <v>679</v>
      </c>
    </row>
    <row r="124" spans="1:4">
      <c r="A124" s="51"/>
      <c r="B124" s="160"/>
      <c r="C124" s="51"/>
    </row>
    <row r="125" spans="1:4">
      <c r="A125" s="48" t="s">
        <v>129</v>
      </c>
      <c r="B125" s="160"/>
      <c r="C125" s="52" t="s">
        <v>130</v>
      </c>
    </row>
    <row r="126" spans="1:4" ht="25.5">
      <c r="A126" s="63" t="s">
        <v>202</v>
      </c>
      <c r="B126" s="160">
        <v>16876648.217919074</v>
      </c>
      <c r="C126" s="63" t="s">
        <v>204</v>
      </c>
    </row>
    <row r="127" spans="1:4" ht="25.5">
      <c r="A127" s="63" t="s">
        <v>675</v>
      </c>
      <c r="B127" s="160">
        <f>B57</f>
        <v>1141715.1298503955</v>
      </c>
      <c r="C127" s="63" t="s">
        <v>663</v>
      </c>
    </row>
    <row r="128" spans="1:4" ht="25.5">
      <c r="A128" s="63" t="s">
        <v>676</v>
      </c>
      <c r="B128" s="160">
        <f>B68</f>
        <v>24637754.954002894</v>
      </c>
      <c r="C128" s="63" t="s">
        <v>668</v>
      </c>
    </row>
    <row r="129" spans="1:4" ht="29.25" customHeight="1">
      <c r="A129" s="50" t="s">
        <v>677</v>
      </c>
      <c r="B129" s="163">
        <f>B120+B121+B122+B123-B126-B127-B128</f>
        <v>19688250.919304177</v>
      </c>
      <c r="C129" s="53" t="s">
        <v>680</v>
      </c>
    </row>
    <row r="132" spans="1:4" ht="25.5" customHeight="1">
      <c r="A132" s="887" t="s">
        <v>823</v>
      </c>
      <c r="B132" s="887"/>
      <c r="C132" s="887"/>
    </row>
    <row r="133" spans="1:4" s="61" customFormat="1" ht="13.5" customHeight="1">
      <c r="A133" s="59" t="s">
        <v>790</v>
      </c>
      <c r="B133" s="60"/>
      <c r="C133" s="830" t="s">
        <v>791</v>
      </c>
    </row>
    <row r="134" spans="1:4" ht="18" customHeight="1">
      <c r="A134" s="40"/>
      <c r="B134" s="62">
        <f>B4</f>
        <v>2019</v>
      </c>
      <c r="C134" s="41"/>
      <c r="D134" s="18"/>
    </row>
    <row r="135" spans="1:4" ht="30" customHeight="1">
      <c r="A135" s="48" t="s">
        <v>181</v>
      </c>
      <c r="B135" s="166"/>
      <c r="C135" s="52" t="s">
        <v>182</v>
      </c>
    </row>
    <row r="136" spans="1:4" ht="16.7" customHeight="1">
      <c r="A136" s="63" t="s">
        <v>681</v>
      </c>
      <c r="B136" s="160">
        <f>B129</f>
        <v>19688250.919304177</v>
      </c>
      <c r="C136" s="63" t="s">
        <v>682</v>
      </c>
    </row>
    <row r="137" spans="1:4">
      <c r="A137" s="63" t="s">
        <v>205</v>
      </c>
      <c r="B137" s="160">
        <f>B94</f>
        <v>2066665.882169228</v>
      </c>
      <c r="C137" s="63" t="s">
        <v>206</v>
      </c>
    </row>
    <row r="138" spans="1:4">
      <c r="A138" s="63" t="s">
        <v>207</v>
      </c>
      <c r="B138" s="160">
        <f>B93</f>
        <v>1190076.6241426182</v>
      </c>
      <c r="C138" s="63" t="s">
        <v>208</v>
      </c>
    </row>
    <row r="139" spans="1:4">
      <c r="A139" s="51"/>
      <c r="B139" s="160"/>
      <c r="C139" s="51"/>
    </row>
    <row r="140" spans="1:4">
      <c r="A140" s="48" t="s">
        <v>185</v>
      </c>
      <c r="B140" s="167"/>
      <c r="C140" s="52" t="s">
        <v>186</v>
      </c>
    </row>
    <row r="141" spans="1:4" ht="25.5">
      <c r="A141" s="63" t="s">
        <v>189</v>
      </c>
      <c r="B141" s="160">
        <v>-362.91496049264748</v>
      </c>
      <c r="C141" s="63" t="s">
        <v>190</v>
      </c>
    </row>
    <row r="142" spans="1:4" ht="18.75" customHeight="1">
      <c r="A142" s="50" t="s">
        <v>209</v>
      </c>
      <c r="B142" s="163">
        <f>B136+B137-B138-B141</f>
        <v>20565203.092291281</v>
      </c>
      <c r="C142" s="53" t="s">
        <v>192</v>
      </c>
    </row>
    <row r="143" spans="1:4">
      <c r="A143" s="54"/>
      <c r="B143" s="55"/>
      <c r="C143" s="54"/>
    </row>
  </sheetData>
  <mergeCells count="11">
    <mergeCell ref="A2:C2"/>
    <mergeCell ref="A19:C19"/>
    <mergeCell ref="A32:C32"/>
    <mergeCell ref="A88:C88"/>
    <mergeCell ref="A103:C103"/>
    <mergeCell ref="A101:C101"/>
    <mergeCell ref="A116:C116"/>
    <mergeCell ref="A132:C132"/>
    <mergeCell ref="A49:C49"/>
    <mergeCell ref="A63:C63"/>
    <mergeCell ref="A74:C74"/>
  </mergeCells>
  <printOptions horizontalCentered="1"/>
  <pageMargins left="0.70866141732283472" right="0.51181102362204722" top="0.51181102362204722" bottom="0.51181102362204722" header="0.31496062992125984" footer="0.31496062992125984"/>
  <pageSetup paperSize="9" scale="90" fitToHeight="0" orientation="portrait" r:id="rId1"/>
  <rowBreaks count="2" manualBreakCount="2">
    <brk id="48" max="16383" man="1"/>
    <brk id="10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3:G13"/>
  <sheetViews>
    <sheetView view="pageBreakPreview" zoomScale="70" zoomScaleNormal="100" zoomScaleSheetLayoutView="70" zoomScalePageLayoutView="70" workbookViewId="0">
      <selection activeCell="J52" sqref="J52"/>
    </sheetView>
  </sheetViews>
  <sheetFormatPr defaultRowHeight="15"/>
  <cols>
    <col min="1" max="1" width="16" style="33" customWidth="1"/>
    <col min="2" max="2" width="7.42578125" style="33" customWidth="1"/>
    <col min="3" max="3" width="8.7109375" style="33" customWidth="1"/>
    <col min="4" max="4" width="11.42578125" style="33" customWidth="1"/>
    <col min="5" max="5" width="18.7109375" style="33" customWidth="1"/>
    <col min="6" max="6" width="9.140625" style="33"/>
    <col min="7" max="7" width="15" style="33" customWidth="1"/>
    <col min="8" max="8" width="12.140625" customWidth="1"/>
    <col min="9" max="9" width="11.7109375" customWidth="1"/>
  </cols>
  <sheetData>
    <row r="13" spans="1:1">
      <c r="A13" s="38"/>
    </row>
  </sheetData>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I95"/>
  <sheetViews>
    <sheetView view="pageBreakPreview" zoomScale="60" zoomScaleNormal="100" workbookViewId="0">
      <selection activeCell="J52" sqref="J52"/>
    </sheetView>
  </sheetViews>
  <sheetFormatPr defaultColWidth="9.140625" defaultRowHeight="15"/>
  <cols>
    <col min="1" max="1" width="21.28515625" style="33" customWidth="1"/>
    <col min="2" max="2" width="18.28515625" style="33" customWidth="1"/>
    <col min="3" max="3" width="15.140625" style="33" customWidth="1"/>
    <col min="4" max="4" width="15.5703125" style="33" bestFit="1" customWidth="1"/>
    <col min="5" max="5" width="19.28515625" style="33" bestFit="1" customWidth="1"/>
    <col min="6" max="7" width="17" style="33" bestFit="1" customWidth="1"/>
    <col min="8" max="8" width="27.140625" style="33" customWidth="1"/>
  </cols>
  <sheetData>
    <row r="1" spans="1:9" ht="57.75" customHeight="1">
      <c r="B1" s="862" t="s">
        <v>877</v>
      </c>
      <c r="C1" s="862"/>
      <c r="D1" s="862"/>
      <c r="E1" s="862"/>
      <c r="F1" s="862"/>
      <c r="G1" s="862"/>
    </row>
    <row r="2" spans="1:9" ht="18.75">
      <c r="B2" s="145"/>
      <c r="C2" s="145"/>
      <c r="D2" s="145"/>
      <c r="E2" s="145"/>
      <c r="F2" s="145"/>
      <c r="G2" s="145"/>
    </row>
    <row r="3" spans="1:9" s="98" customFormat="1" ht="18.75">
      <c r="A3" s="890" t="s">
        <v>790</v>
      </c>
      <c r="B3" s="890"/>
      <c r="C3" s="890"/>
      <c r="D3" s="168"/>
      <c r="E3" s="168"/>
      <c r="F3" s="168"/>
      <c r="G3" s="891" t="s">
        <v>791</v>
      </c>
      <c r="H3" s="891"/>
      <c r="I3" s="97"/>
    </row>
    <row r="4" spans="1:9" ht="217.5" customHeight="1">
      <c r="A4" s="173"/>
      <c r="B4" s="623" t="s">
        <v>569</v>
      </c>
      <c r="C4" s="623" t="s">
        <v>570</v>
      </c>
      <c r="D4" s="623" t="s">
        <v>571</v>
      </c>
      <c r="E4" s="623" t="s">
        <v>568</v>
      </c>
      <c r="F4" s="623" t="s">
        <v>572</v>
      </c>
      <c r="G4" s="174" t="s">
        <v>562</v>
      </c>
      <c r="H4" s="175"/>
      <c r="I4" s="18"/>
    </row>
    <row r="5" spans="1:9" ht="18.75">
      <c r="A5" s="169" t="s">
        <v>121</v>
      </c>
      <c r="B5" s="179"/>
      <c r="C5" s="180"/>
      <c r="D5" s="180"/>
      <c r="E5" s="180"/>
      <c r="F5" s="180"/>
      <c r="G5" s="181"/>
      <c r="H5" s="169" t="s">
        <v>122</v>
      </c>
    </row>
    <row r="6" spans="1:9" ht="37.5">
      <c r="A6" s="626" t="s">
        <v>221</v>
      </c>
      <c r="B6" s="627">
        <v>248421918.37832344</v>
      </c>
      <c r="C6" s="628">
        <v>10211594.852860956</v>
      </c>
      <c r="D6" s="628">
        <v>24147694.605926633</v>
      </c>
      <c r="E6" s="628">
        <v>3102416.1392762628</v>
      </c>
      <c r="F6" s="628">
        <v>50520038.235779099</v>
      </c>
      <c r="G6" s="630">
        <f>SUM(B6:F6)</f>
        <v>336403662.21216637</v>
      </c>
      <c r="H6" s="626" t="s">
        <v>124</v>
      </c>
    </row>
    <row r="7" spans="1:9" ht="18.75">
      <c r="A7" s="171"/>
      <c r="B7" s="182"/>
      <c r="C7" s="183"/>
      <c r="D7" s="183"/>
      <c r="E7" s="183"/>
      <c r="F7" s="183"/>
      <c r="G7" s="185"/>
      <c r="H7" s="171"/>
    </row>
    <row r="8" spans="1:9" ht="37.5">
      <c r="A8" s="172" t="s">
        <v>129</v>
      </c>
      <c r="B8" s="186"/>
      <c r="C8" s="184"/>
      <c r="D8" s="184"/>
      <c r="E8" s="184"/>
      <c r="F8" s="184"/>
      <c r="G8" s="187"/>
      <c r="H8" s="172" t="s">
        <v>130</v>
      </c>
    </row>
    <row r="9" spans="1:9" ht="37.5">
      <c r="A9" s="626" t="s">
        <v>131</v>
      </c>
      <c r="B9" s="627">
        <v>130707314.55441755</v>
      </c>
      <c r="C9" s="628">
        <v>2537679.9454743573</v>
      </c>
      <c r="D9" s="628">
        <v>7230626.420039963</v>
      </c>
      <c r="E9" s="628">
        <v>1184230.1165570789</v>
      </c>
      <c r="F9" s="628">
        <v>11669702.279267473</v>
      </c>
      <c r="G9" s="630">
        <f>SUM(B9:F9)</f>
        <v>153329553.31575641</v>
      </c>
      <c r="H9" s="626" t="s">
        <v>132</v>
      </c>
    </row>
    <row r="10" spans="1:9" ht="56.25">
      <c r="A10" s="703" t="s">
        <v>223</v>
      </c>
      <c r="B10" s="638">
        <f t="shared" ref="B10:F10" si="0">B6-B9</f>
        <v>117714603.82390589</v>
      </c>
      <c r="C10" s="639">
        <f t="shared" si="0"/>
        <v>7673914.9073865982</v>
      </c>
      <c r="D10" s="639">
        <f t="shared" si="0"/>
        <v>16917068.18588667</v>
      </c>
      <c r="E10" s="639">
        <f t="shared" si="0"/>
        <v>1918186.0227191839</v>
      </c>
      <c r="F10" s="639">
        <f t="shared" si="0"/>
        <v>38850335.956511624</v>
      </c>
      <c r="G10" s="641">
        <f>SUM(A10:F10)</f>
        <v>183074108.89640996</v>
      </c>
      <c r="H10" s="703" t="s">
        <v>222</v>
      </c>
    </row>
    <row r="12" spans="1:9" ht="59.25" customHeight="1">
      <c r="B12" s="862" t="s">
        <v>878</v>
      </c>
      <c r="C12" s="862"/>
      <c r="D12" s="862"/>
      <c r="E12" s="862"/>
      <c r="F12" s="862"/>
      <c r="G12" s="862"/>
    </row>
    <row r="13" spans="1:9" ht="18.75">
      <c r="B13" s="145"/>
      <c r="C13" s="145"/>
      <c r="D13" s="145"/>
      <c r="E13" s="145"/>
      <c r="F13" s="145"/>
      <c r="G13" s="145"/>
    </row>
    <row r="14" spans="1:9" s="202" customFormat="1" ht="18.75" customHeight="1">
      <c r="A14" s="890" t="s">
        <v>790</v>
      </c>
      <c r="B14" s="890"/>
      <c r="C14" s="890"/>
      <c r="D14" s="168"/>
      <c r="E14" s="168"/>
      <c r="F14" s="168"/>
      <c r="G14" s="891" t="s">
        <v>791</v>
      </c>
      <c r="H14" s="891"/>
      <c r="I14" s="201"/>
    </row>
    <row r="15" spans="1:9" ht="207.75">
      <c r="A15" s="173"/>
      <c r="B15" s="623" t="s">
        <v>569</v>
      </c>
      <c r="C15" s="623" t="s">
        <v>570</v>
      </c>
      <c r="D15" s="623" t="s">
        <v>571</v>
      </c>
      <c r="E15" s="623" t="s">
        <v>568</v>
      </c>
      <c r="F15" s="623" t="s">
        <v>572</v>
      </c>
      <c r="G15" s="174" t="s">
        <v>562</v>
      </c>
      <c r="H15" s="175"/>
      <c r="I15" s="18"/>
    </row>
    <row r="16" spans="1:9" ht="18.75">
      <c r="A16" s="169" t="s">
        <v>121</v>
      </c>
      <c r="B16" s="188"/>
      <c r="C16" s="189"/>
      <c r="D16" s="189"/>
      <c r="E16" s="189"/>
      <c r="F16" s="189"/>
      <c r="G16" s="191"/>
      <c r="H16" s="169" t="s">
        <v>224</v>
      </c>
      <c r="I16" s="18"/>
    </row>
    <row r="17" spans="1:9" ht="37.5">
      <c r="A17" s="626" t="s">
        <v>234</v>
      </c>
      <c r="B17" s="627">
        <f>B10</f>
        <v>117714603.82390589</v>
      </c>
      <c r="C17" s="628">
        <f>C10</f>
        <v>7673914.9073865982</v>
      </c>
      <c r="D17" s="628">
        <f t="shared" ref="D17:F17" si="1">D10</f>
        <v>16917068.18588667</v>
      </c>
      <c r="E17" s="628">
        <f t="shared" si="1"/>
        <v>1918186.0227191839</v>
      </c>
      <c r="F17" s="628">
        <f t="shared" si="1"/>
        <v>38850335.956511624</v>
      </c>
      <c r="G17" s="630">
        <f>SUM(B17:F17)</f>
        <v>183074108.89640996</v>
      </c>
      <c r="H17" s="626" t="s">
        <v>225</v>
      </c>
      <c r="I17" s="18"/>
    </row>
    <row r="18" spans="1:9" ht="18.75">
      <c r="A18" s="171"/>
      <c r="B18" s="182"/>
      <c r="C18" s="183"/>
      <c r="D18" s="183"/>
      <c r="E18" s="183"/>
      <c r="F18" s="183"/>
      <c r="G18" s="185"/>
      <c r="H18" s="171"/>
      <c r="I18" s="18"/>
    </row>
    <row r="19" spans="1:9" ht="37.5">
      <c r="A19" s="172" t="s">
        <v>129</v>
      </c>
      <c r="B19" s="186"/>
      <c r="C19" s="184"/>
      <c r="D19" s="184"/>
      <c r="E19" s="184"/>
      <c r="F19" s="184"/>
      <c r="G19" s="187"/>
      <c r="H19" s="172" t="s">
        <v>130</v>
      </c>
      <c r="I19" s="18"/>
    </row>
    <row r="20" spans="1:9" ht="37.5">
      <c r="A20" s="626" t="s">
        <v>144</v>
      </c>
      <c r="B20" s="704">
        <f>'Cont de exploatare pe AE'!D92</f>
        <v>61157474.357795656</v>
      </c>
      <c r="C20" s="705">
        <f>'Cont de exploatare pe AE'!D93</f>
        <v>2686598.2797161834</v>
      </c>
      <c r="D20" s="705">
        <f>'Cont de exploatare pe AE'!D94</f>
        <v>15783959.844999999</v>
      </c>
      <c r="E20" s="705">
        <f>'Cont de exploatare pe AE'!D95</f>
        <v>1017201.0156114427</v>
      </c>
      <c r="F20" s="706"/>
      <c r="G20" s="707">
        <f>SUM(B20:F20)</f>
        <v>80645233.498123288</v>
      </c>
      <c r="H20" s="626" t="s">
        <v>145</v>
      </c>
      <c r="I20" s="18"/>
    </row>
    <row r="21" spans="1:9" ht="37.5">
      <c r="A21" s="626" t="s">
        <v>232</v>
      </c>
      <c r="B21" s="704">
        <f>'Cont de exploatare pe AE'!E92</f>
        <v>607336.90872376831</v>
      </c>
      <c r="C21" s="705"/>
      <c r="D21" s="706"/>
      <c r="E21" s="705"/>
      <c r="F21" s="705">
        <f>'Cont de exploatare pe AE'!E96</f>
        <v>1049126.5912762317</v>
      </c>
      <c r="G21" s="707">
        <f t="shared" ref="G21:G22" si="2">SUM(B21:F21)</f>
        <v>1656463.5</v>
      </c>
      <c r="H21" s="626" t="s">
        <v>226</v>
      </c>
      <c r="I21" s="18"/>
    </row>
    <row r="22" spans="1:9" ht="37.5">
      <c r="A22" s="626" t="s">
        <v>233</v>
      </c>
      <c r="B22" s="704">
        <f>'Cont de exploatare pe AE'!F92</f>
        <v>128846.19999999998</v>
      </c>
      <c r="C22" s="706"/>
      <c r="D22" s="706"/>
      <c r="E22" s="706"/>
      <c r="F22" s="706"/>
      <c r="G22" s="707">
        <f t="shared" si="2"/>
        <v>128846.19999999998</v>
      </c>
      <c r="H22" s="626" t="s">
        <v>227</v>
      </c>
      <c r="I22" s="18"/>
    </row>
    <row r="23" spans="1:9" ht="18.75">
      <c r="A23" s="170"/>
      <c r="B23" s="182"/>
      <c r="C23" s="184"/>
      <c r="D23" s="184"/>
      <c r="E23" s="184"/>
      <c r="F23" s="184"/>
      <c r="G23" s="185"/>
      <c r="H23" s="170"/>
      <c r="I23" s="18"/>
    </row>
    <row r="24" spans="1:9" ht="56.25">
      <c r="A24" s="708" t="s">
        <v>228</v>
      </c>
      <c r="B24" s="709">
        <f>B17-B20-B21+B22</f>
        <v>56078638.757386461</v>
      </c>
      <c r="C24" s="710">
        <f t="shared" ref="C24:E24" si="3">C17-C20-C21+C22</f>
        <v>4987316.6276704147</v>
      </c>
      <c r="D24" s="710">
        <f t="shared" si="3"/>
        <v>1133108.3408866711</v>
      </c>
      <c r="E24" s="710">
        <f t="shared" si="3"/>
        <v>900985.0071077412</v>
      </c>
      <c r="F24" s="710">
        <f>'Cont productie pe AE'!E49</f>
        <v>11900888.299253436</v>
      </c>
      <c r="G24" s="630">
        <f>SUM(B24:F24)</f>
        <v>75000937.032304734</v>
      </c>
      <c r="H24" s="708" t="s">
        <v>229</v>
      </c>
    </row>
    <row r="25" spans="1:9" ht="56.25">
      <c r="A25" s="703" t="s">
        <v>230</v>
      </c>
      <c r="B25" s="711"/>
      <c r="C25" s="712"/>
      <c r="D25" s="712"/>
      <c r="E25" s="712"/>
      <c r="F25" s="639">
        <f>F17-F20-F21+F22-F24</f>
        <v>25900321.065981962</v>
      </c>
      <c r="G25" s="641">
        <f>SUM(B25:F25)</f>
        <v>25900321.065981962</v>
      </c>
      <c r="H25" s="703" t="s">
        <v>231</v>
      </c>
    </row>
    <row r="26" spans="1:9" ht="56.25" customHeight="1">
      <c r="B26" s="862" t="s">
        <v>879</v>
      </c>
      <c r="C26" s="862"/>
      <c r="D26" s="862"/>
      <c r="E26" s="862"/>
      <c r="F26" s="862"/>
      <c r="G26" s="862"/>
    </row>
    <row r="27" spans="1:9" s="202" customFormat="1" ht="18.75" customHeight="1">
      <c r="A27" s="890" t="s">
        <v>790</v>
      </c>
      <c r="B27" s="890"/>
      <c r="C27" s="890"/>
      <c r="D27" s="168"/>
      <c r="E27" s="168"/>
      <c r="F27" s="168"/>
      <c r="G27" s="891" t="s">
        <v>791</v>
      </c>
      <c r="H27" s="891"/>
      <c r="I27" s="201"/>
    </row>
    <row r="28" spans="1:9" s="19" customFormat="1" ht="199.5" customHeight="1">
      <c r="A28" s="173"/>
      <c r="B28" s="623" t="s">
        <v>569</v>
      </c>
      <c r="C28" s="623" t="s">
        <v>570</v>
      </c>
      <c r="D28" s="623" t="s">
        <v>571</v>
      </c>
      <c r="E28" s="623" t="s">
        <v>568</v>
      </c>
      <c r="F28" s="623" t="s">
        <v>572</v>
      </c>
      <c r="G28" s="174" t="s">
        <v>562</v>
      </c>
      <c r="H28" s="175"/>
      <c r="I28" s="73"/>
    </row>
    <row r="29" spans="1:9" ht="19.5">
      <c r="A29" s="169" t="s">
        <v>121</v>
      </c>
      <c r="B29" s="193"/>
      <c r="C29" s="194"/>
      <c r="D29" s="194"/>
      <c r="E29" s="194"/>
      <c r="F29" s="194"/>
      <c r="G29" s="195"/>
      <c r="H29" s="169" t="s">
        <v>122</v>
      </c>
      <c r="I29" s="18"/>
    </row>
    <row r="30" spans="1:9" ht="37.5">
      <c r="A30" s="626" t="s">
        <v>235</v>
      </c>
      <c r="B30" s="627">
        <f>B24</f>
        <v>56078638.757386461</v>
      </c>
      <c r="C30" s="628">
        <f>C24</f>
        <v>4987316.6276704147</v>
      </c>
      <c r="D30" s="628">
        <f>D24</f>
        <v>1133108.3408866711</v>
      </c>
      <c r="E30" s="628">
        <f>E24</f>
        <v>900985.0071077412</v>
      </c>
      <c r="F30" s="628">
        <f>F24</f>
        <v>11900888.299253436</v>
      </c>
      <c r="G30" s="630">
        <f>SUM(B30:F30)</f>
        <v>75000937.032304734</v>
      </c>
      <c r="H30" s="626" t="s">
        <v>236</v>
      </c>
      <c r="I30" s="18"/>
    </row>
    <row r="31" spans="1:9" ht="37.5">
      <c r="A31" s="626" t="s">
        <v>237</v>
      </c>
      <c r="B31" s="634"/>
      <c r="C31" s="635"/>
      <c r="D31" s="635"/>
      <c r="E31" s="635"/>
      <c r="F31" s="628">
        <f>F25</f>
        <v>25900321.065981962</v>
      </c>
      <c r="G31" s="630">
        <f>SUM(B31:F31)</f>
        <v>25900321.065981962</v>
      </c>
      <c r="H31" s="626" t="s">
        <v>238</v>
      </c>
      <c r="I31" s="18"/>
    </row>
    <row r="32" spans="1:9" ht="75">
      <c r="A32" s="626" t="s">
        <v>660</v>
      </c>
      <c r="B32" s="634"/>
      <c r="C32" s="635"/>
      <c r="D32" s="635"/>
      <c r="E32" s="635"/>
      <c r="F32" s="628">
        <f>'Conturi consolidate'!B54</f>
        <v>96114125.225079417</v>
      </c>
      <c r="G32" s="630">
        <f>SUM(B32:F32)</f>
        <v>96114125.225079417</v>
      </c>
      <c r="H32" s="626" t="s">
        <v>683</v>
      </c>
      <c r="I32" s="18"/>
    </row>
    <row r="33" spans="1:9" ht="56.25">
      <c r="A33" s="626" t="s">
        <v>146</v>
      </c>
      <c r="B33" s="634"/>
      <c r="C33" s="635"/>
      <c r="D33" s="628">
        <f>'Conturi consolidate'!B40</f>
        <v>29985018.800000004</v>
      </c>
      <c r="E33" s="635"/>
      <c r="F33" s="635"/>
      <c r="G33" s="630">
        <f t="shared" ref="G33:G35" si="4">SUM(B33:F33)</f>
        <v>29985018.800000004</v>
      </c>
      <c r="H33" s="626" t="s">
        <v>147</v>
      </c>
      <c r="I33" s="18"/>
    </row>
    <row r="34" spans="1:9" ht="18.75">
      <c r="A34" s="626" t="s">
        <v>151</v>
      </c>
      <c r="B34" s="634"/>
      <c r="C34" s="635"/>
      <c r="D34" s="628">
        <f>'Conturi consolidate'!B44</f>
        <v>1153451.7</v>
      </c>
      <c r="E34" s="635"/>
      <c r="F34" s="635"/>
      <c r="G34" s="630">
        <f t="shared" si="4"/>
        <v>1153451.7</v>
      </c>
      <c r="H34" s="626" t="s">
        <v>152</v>
      </c>
      <c r="I34" s="18"/>
    </row>
    <row r="35" spans="1:9" ht="56.25">
      <c r="A35" s="626" t="s">
        <v>239</v>
      </c>
      <c r="B35" s="627">
        <v>777821.74204875121</v>
      </c>
      <c r="C35" s="628">
        <v>6432908.8209285494</v>
      </c>
      <c r="D35" s="628">
        <v>467171.9</v>
      </c>
      <c r="E35" s="628">
        <v>13085.288072871621</v>
      </c>
      <c r="F35" s="628">
        <v>8364927.8859277489</v>
      </c>
      <c r="G35" s="630">
        <f t="shared" si="4"/>
        <v>16055915.636977922</v>
      </c>
      <c r="H35" s="626" t="s">
        <v>240</v>
      </c>
      <c r="I35" s="18"/>
    </row>
    <row r="36" spans="1:9" ht="11.25" customHeight="1">
      <c r="A36" s="171"/>
      <c r="B36" s="186"/>
      <c r="C36" s="183"/>
      <c r="D36" s="184"/>
      <c r="E36" s="184"/>
      <c r="F36" s="184"/>
      <c r="G36" s="187"/>
      <c r="H36" s="192"/>
      <c r="I36" s="18"/>
    </row>
    <row r="37" spans="1:9" ht="37.5">
      <c r="A37" s="172" t="s">
        <v>129</v>
      </c>
      <c r="B37" s="186"/>
      <c r="C37" s="184"/>
      <c r="D37" s="184"/>
      <c r="E37" s="184"/>
      <c r="F37" s="184"/>
      <c r="G37" s="187"/>
      <c r="H37" s="172" t="s">
        <v>130</v>
      </c>
      <c r="I37" s="18"/>
    </row>
    <row r="38" spans="1:9" ht="56.25">
      <c r="A38" s="626" t="s">
        <v>242</v>
      </c>
      <c r="B38" s="627">
        <v>13366879.01348781</v>
      </c>
      <c r="C38" s="628">
        <v>4583040.9226791626</v>
      </c>
      <c r="D38" s="628">
        <v>1646434.9999999998</v>
      </c>
      <c r="E38" s="628">
        <v>4086.9559901742991</v>
      </c>
      <c r="F38" s="628">
        <v>961552.00680514844</v>
      </c>
      <c r="G38" s="630">
        <f>SUM(B38:F38)</f>
        <v>20561993.898962293</v>
      </c>
      <c r="H38" s="626" t="s">
        <v>241</v>
      </c>
      <c r="I38" s="18"/>
    </row>
    <row r="39" spans="1:9" ht="75">
      <c r="A39" s="703" t="s">
        <v>712</v>
      </c>
      <c r="B39" s="638">
        <f>B30+B31+B32+B33-B34+B35-B38</f>
        <v>43489581.4859474</v>
      </c>
      <c r="C39" s="639">
        <f t="shared" ref="C39:F39" si="5">C30+C31+C32+C33-C34+C35-C38</f>
        <v>6837184.5259198016</v>
      </c>
      <c r="D39" s="639">
        <f t="shared" si="5"/>
        <v>28785412.340886675</v>
      </c>
      <c r="E39" s="639">
        <f t="shared" si="5"/>
        <v>909983.33919043851</v>
      </c>
      <c r="F39" s="639">
        <f t="shared" si="5"/>
        <v>141318710.46943739</v>
      </c>
      <c r="G39" s="641">
        <f>SUM(B39:F39)</f>
        <v>221340872.16138172</v>
      </c>
      <c r="H39" s="637" t="s">
        <v>711</v>
      </c>
      <c r="I39" s="18"/>
    </row>
    <row r="40" spans="1:9" ht="13.5" customHeight="1"/>
    <row r="41" spans="1:9" ht="53.25" customHeight="1">
      <c r="B41" s="862" t="s">
        <v>880</v>
      </c>
      <c r="C41" s="862"/>
      <c r="D41" s="862"/>
      <c r="E41" s="862"/>
      <c r="F41" s="862"/>
      <c r="G41" s="862"/>
    </row>
    <row r="42" spans="1:9" s="202" customFormat="1" ht="13.5" customHeight="1">
      <c r="A42" s="890" t="s">
        <v>790</v>
      </c>
      <c r="B42" s="890"/>
      <c r="C42" s="890"/>
      <c r="D42" s="168"/>
      <c r="E42" s="168"/>
      <c r="F42" s="168"/>
      <c r="G42" s="891" t="s">
        <v>791</v>
      </c>
      <c r="H42" s="891"/>
      <c r="I42" s="201"/>
    </row>
    <row r="43" spans="1:9" ht="204.75" customHeight="1">
      <c r="A43" s="173"/>
      <c r="B43" s="623" t="s">
        <v>569</v>
      </c>
      <c r="C43" s="623" t="s">
        <v>570</v>
      </c>
      <c r="D43" s="623" t="s">
        <v>571</v>
      </c>
      <c r="E43" s="624" t="s">
        <v>568</v>
      </c>
      <c r="F43" s="625" t="s">
        <v>572</v>
      </c>
      <c r="G43" s="174" t="s">
        <v>562</v>
      </c>
      <c r="H43" s="196"/>
    </row>
    <row r="44" spans="1:9" ht="18.75">
      <c r="A44" s="177" t="s">
        <v>121</v>
      </c>
      <c r="B44" s="197"/>
      <c r="C44" s="198"/>
      <c r="D44" s="198"/>
      <c r="E44" s="203"/>
      <c r="F44" s="168"/>
      <c r="G44" s="199"/>
      <c r="H44" s="176" t="s">
        <v>122</v>
      </c>
    </row>
    <row r="45" spans="1:9" ht="37.5">
      <c r="A45" s="626" t="s">
        <v>713</v>
      </c>
      <c r="B45" s="627">
        <f>B39</f>
        <v>43489581.4859474</v>
      </c>
      <c r="C45" s="628">
        <f>C39</f>
        <v>6837184.5259198016</v>
      </c>
      <c r="D45" s="628">
        <f>D39</f>
        <v>28785412.340886675</v>
      </c>
      <c r="E45" s="629">
        <f>E39</f>
        <v>909983.33919043851</v>
      </c>
      <c r="F45" s="629">
        <f>F39</f>
        <v>141318710.46943739</v>
      </c>
      <c r="G45" s="630">
        <f>SUM(B45:F45)</f>
        <v>221340872.16138172</v>
      </c>
      <c r="H45" s="631" t="s">
        <v>714</v>
      </c>
    </row>
    <row r="46" spans="1:9" ht="42" customHeight="1">
      <c r="A46" s="626" t="s">
        <v>243</v>
      </c>
      <c r="B46" s="627">
        <v>4832927.9363203999</v>
      </c>
      <c r="C46" s="628">
        <v>1543141.6000532648</v>
      </c>
      <c r="D46" s="628">
        <v>53750276.120321386</v>
      </c>
      <c r="E46" s="629">
        <v>3000294.0492084813</v>
      </c>
      <c r="F46" s="629">
        <v>43868412.157865815</v>
      </c>
      <c r="G46" s="630">
        <f>SUM(B46:F46)</f>
        <v>106995051.86376935</v>
      </c>
      <c r="H46" s="631" t="s">
        <v>245</v>
      </c>
    </row>
    <row r="47" spans="1:9" ht="13.5" customHeight="1">
      <c r="A47" s="192"/>
      <c r="B47" s="182"/>
      <c r="C47" s="183"/>
      <c r="D47" s="183"/>
      <c r="E47" s="362"/>
      <c r="F47" s="362"/>
      <c r="G47" s="185"/>
      <c r="H47" s="171"/>
    </row>
    <row r="48" spans="1:9" ht="37.5">
      <c r="A48" s="200" t="s">
        <v>129</v>
      </c>
      <c r="B48" s="186"/>
      <c r="C48" s="184"/>
      <c r="D48" s="184"/>
      <c r="E48" s="362"/>
      <c r="F48" s="362"/>
      <c r="G48" s="187"/>
      <c r="H48" s="204" t="s">
        <v>130</v>
      </c>
    </row>
    <row r="49" spans="1:9" ht="37.5">
      <c r="A49" s="626" t="s">
        <v>246</v>
      </c>
      <c r="B49" s="627">
        <v>6840982.3579585478</v>
      </c>
      <c r="C49" s="628">
        <v>2012060.48388616</v>
      </c>
      <c r="D49" s="628">
        <v>48095516.559121974</v>
      </c>
      <c r="E49" s="629">
        <v>465475.50889096124</v>
      </c>
      <c r="F49" s="629">
        <v>28115288.812703371</v>
      </c>
      <c r="G49" s="630">
        <f>SUM(B49:F49)</f>
        <v>85529323.722561017</v>
      </c>
      <c r="H49" s="631" t="s">
        <v>411</v>
      </c>
    </row>
    <row r="50" spans="1:9" ht="56.25">
      <c r="A50" s="637" t="s">
        <v>693</v>
      </c>
      <c r="B50" s="638">
        <f>B45+B46-B49</f>
        <v>41481527.064309254</v>
      </c>
      <c r="C50" s="639">
        <f t="shared" ref="C50:F50" si="6">C45+C46-C49</f>
        <v>6368265.6420869064</v>
      </c>
      <c r="D50" s="639">
        <f t="shared" si="6"/>
        <v>34440171.902086087</v>
      </c>
      <c r="E50" s="640">
        <f t="shared" si="6"/>
        <v>3444801.8795079584</v>
      </c>
      <c r="F50" s="640">
        <f t="shared" si="6"/>
        <v>157071833.81459984</v>
      </c>
      <c r="G50" s="641">
        <f>SUM(B50:F50)</f>
        <v>242806600.30259004</v>
      </c>
      <c r="H50" s="642" t="s">
        <v>244</v>
      </c>
    </row>
    <row r="51" spans="1:9">
      <c r="A51" s="72"/>
      <c r="B51" s="74"/>
      <c r="C51" s="71"/>
      <c r="D51" s="71"/>
      <c r="E51" s="71"/>
      <c r="F51" s="71"/>
      <c r="G51" s="70"/>
      <c r="H51" s="70"/>
      <c r="I51" s="18"/>
    </row>
    <row r="52" spans="1:9" ht="45.2" customHeight="1"/>
    <row r="53" spans="1:9" s="98" customFormat="1" ht="13.5" customHeight="1">
      <c r="I53" s="97"/>
    </row>
    <row r="54" spans="1:9" ht="131.25" customHeight="1"/>
    <row r="59" spans="1:9" ht="15" customHeight="1"/>
    <row r="66" spans="9:9" ht="43.5" customHeight="1"/>
    <row r="67" spans="9:9" s="98" customFormat="1" ht="13.5" customHeight="1">
      <c r="I67" s="97"/>
    </row>
    <row r="68" spans="9:9" s="61" customFormat="1" ht="138.94999999999999" customHeight="1"/>
    <row r="72" spans="9:9" ht="8.25" customHeight="1"/>
    <row r="73" spans="9:9" ht="15" customHeight="1"/>
    <row r="76" spans="9:9" ht="45.75" customHeight="1"/>
    <row r="77" spans="9:9" s="98" customFormat="1" ht="13.5" customHeight="1">
      <c r="I77" s="97"/>
    </row>
    <row r="78" spans="9:9" s="61" customFormat="1" ht="114.75" customHeight="1"/>
    <row r="82" spans="9:9" ht="7.5" customHeight="1"/>
    <row r="87" spans="9:9" ht="11.25" customHeight="1"/>
    <row r="88" spans="9:9" ht="41.25" customHeight="1"/>
    <row r="89" spans="9:9" s="98" customFormat="1" ht="13.5" customHeight="1">
      <c r="I89" s="97"/>
    </row>
    <row r="90" spans="9:9" s="61" customFormat="1" ht="130.5" customHeight="1"/>
    <row r="91" spans="9:9" ht="44.25" customHeight="1"/>
    <row r="94" spans="9:9" ht="40.5" customHeight="1"/>
    <row r="95" spans="9:9" ht="7.5" customHeight="1"/>
  </sheetData>
  <mergeCells count="12">
    <mergeCell ref="B1:G1"/>
    <mergeCell ref="A14:C14"/>
    <mergeCell ref="G14:H14"/>
    <mergeCell ref="B12:G12"/>
    <mergeCell ref="G42:H42"/>
    <mergeCell ref="A3:C3"/>
    <mergeCell ref="G3:H3"/>
    <mergeCell ref="A42:C42"/>
    <mergeCell ref="B41:G41"/>
    <mergeCell ref="A27:C27"/>
    <mergeCell ref="G27:H27"/>
    <mergeCell ref="B26:G26"/>
  </mergeCells>
  <printOptions horizontalCentered="1"/>
  <pageMargins left="0.70866141732283472" right="0.51181102362204722" top="0.51181102362204722" bottom="0.51181102362204722" header="0.31496062992125984" footer="0.31496062992125984"/>
  <pageSetup paperSize="9" scale="60" fitToHeight="0" orientation="portrait" r:id="rId1"/>
  <rowBreaks count="4" manualBreakCount="4">
    <brk id="25" max="8" man="1"/>
    <brk id="50" max="8" man="1"/>
    <brk id="75" max="7" man="1"/>
    <brk id="100"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sheetPr>
  <dimension ref="A1:I51"/>
  <sheetViews>
    <sheetView view="pageBreakPreview" zoomScale="60" zoomScaleNormal="87" workbookViewId="0">
      <selection activeCell="J52" sqref="J52"/>
    </sheetView>
  </sheetViews>
  <sheetFormatPr defaultRowHeight="15"/>
  <cols>
    <col min="1" max="1" width="26" customWidth="1"/>
    <col min="2" max="2" width="15.5703125" bestFit="1" customWidth="1"/>
    <col min="3" max="3" width="14.140625" customWidth="1"/>
    <col min="4" max="4" width="15.5703125" customWidth="1"/>
    <col min="5" max="5" width="19" bestFit="1" customWidth="1"/>
    <col min="6" max="7" width="17" bestFit="1" customWidth="1"/>
    <col min="8" max="8" width="35.7109375" customWidth="1"/>
  </cols>
  <sheetData>
    <row r="1" spans="1:9" ht="60" customHeight="1">
      <c r="A1" s="893" t="s">
        <v>881</v>
      </c>
      <c r="B1" s="893"/>
      <c r="C1" s="893"/>
      <c r="D1" s="893"/>
      <c r="E1" s="893"/>
      <c r="F1" s="893"/>
      <c r="G1" s="893"/>
      <c r="H1" s="893"/>
      <c r="I1" s="141"/>
    </row>
    <row r="2" spans="1:9" s="205" customFormat="1" ht="18.75">
      <c r="A2" s="892" t="s">
        <v>790</v>
      </c>
      <c r="B2" s="892"/>
      <c r="C2" s="208"/>
      <c r="D2" s="168"/>
      <c r="E2" s="168"/>
      <c r="F2" s="168"/>
      <c r="G2" s="209"/>
      <c r="H2" s="713" t="s">
        <v>806</v>
      </c>
      <c r="I2" s="211"/>
    </row>
    <row r="3" spans="1:9" s="205" customFormat="1" ht="204" customHeight="1">
      <c r="A3" s="206"/>
      <c r="B3" s="623" t="s">
        <v>569</v>
      </c>
      <c r="C3" s="623" t="s">
        <v>570</v>
      </c>
      <c r="D3" s="623" t="s">
        <v>571</v>
      </c>
      <c r="E3" s="623" t="s">
        <v>568</v>
      </c>
      <c r="F3" s="623" t="s">
        <v>572</v>
      </c>
      <c r="G3" s="174" t="s">
        <v>562</v>
      </c>
      <c r="H3" s="207"/>
      <c r="I3" s="210"/>
    </row>
    <row r="4" spans="1:9" ht="18.75">
      <c r="A4" s="169" t="s">
        <v>121</v>
      </c>
      <c r="B4" s="176"/>
      <c r="C4" s="177"/>
      <c r="D4" s="177"/>
      <c r="E4" s="177"/>
      <c r="F4" s="177"/>
      <c r="G4" s="178"/>
      <c r="H4" s="169" t="s">
        <v>122</v>
      </c>
      <c r="I4" s="137"/>
    </row>
    <row r="5" spans="1:9" ht="37.5">
      <c r="A5" s="626" t="s">
        <v>247</v>
      </c>
      <c r="B5" s="627">
        <f>'Conturi pe sectoare'!B50</f>
        <v>41481527.064309254</v>
      </c>
      <c r="C5" s="628">
        <f>'Conturi pe sectoare'!C50</f>
        <v>6368265.6420869064</v>
      </c>
      <c r="D5" s="628">
        <f>'Conturi pe sectoare'!D50</f>
        <v>34440171.902086087</v>
      </c>
      <c r="E5" s="628">
        <f>'Conturi pe sectoare'!E50</f>
        <v>3444801.8795079584</v>
      </c>
      <c r="F5" s="628">
        <f>'Conturi pe sectoare'!F50</f>
        <v>157071833.81459984</v>
      </c>
      <c r="G5" s="630">
        <f>SUM(B5:F5)</f>
        <v>242806600.30259004</v>
      </c>
      <c r="H5" s="626" t="s">
        <v>248</v>
      </c>
      <c r="I5" s="138"/>
    </row>
    <row r="6" spans="1:9" ht="93.75">
      <c r="A6" s="626" t="s">
        <v>262</v>
      </c>
      <c r="B6" s="634"/>
      <c r="C6" s="635"/>
      <c r="D6" s="635"/>
      <c r="E6" s="635"/>
      <c r="F6" s="628">
        <v>8567.0999999999985</v>
      </c>
      <c r="G6" s="630">
        <f>SUM(B6:F6)</f>
        <v>8567.0999999999985</v>
      </c>
      <c r="H6" s="626" t="s">
        <v>249</v>
      </c>
      <c r="I6" s="138"/>
    </row>
    <row r="7" spans="1:9" ht="18.75">
      <c r="A7" s="171"/>
      <c r="B7" s="186"/>
      <c r="C7" s="184"/>
      <c r="D7" s="184"/>
      <c r="E7" s="184"/>
      <c r="F7" s="183"/>
      <c r="G7" s="185"/>
      <c r="H7" s="210"/>
      <c r="I7" s="143"/>
    </row>
    <row r="8" spans="1:9" ht="18.75">
      <c r="A8" s="172" t="s">
        <v>129</v>
      </c>
      <c r="B8" s="186"/>
      <c r="C8" s="184"/>
      <c r="D8" s="184"/>
      <c r="E8" s="184"/>
      <c r="F8" s="184"/>
      <c r="G8" s="187"/>
      <c r="H8" s="200" t="s">
        <v>130</v>
      </c>
      <c r="I8" s="142"/>
    </row>
    <row r="9" spans="1:9" ht="18.75">
      <c r="A9" s="171" t="s">
        <v>118</v>
      </c>
      <c r="B9" s="186"/>
      <c r="C9" s="184"/>
      <c r="D9" s="362">
        <f>'Conturi consolidate'!B84</f>
        <v>31965780.105926637</v>
      </c>
      <c r="E9" s="362">
        <f>'Conturi consolidate'!B85</f>
        <v>3102416.1392762628</v>
      </c>
      <c r="F9" s="362">
        <f>'Conturi consolidate'!B83</f>
        <v>174096746.37265599</v>
      </c>
      <c r="G9" s="714">
        <f>SUM(D9:F9)</f>
        <v>209164942.61785889</v>
      </c>
      <c r="H9" s="192" t="s">
        <v>119</v>
      </c>
      <c r="I9" s="138"/>
    </row>
    <row r="10" spans="1:9" ht="93.75">
      <c r="A10" s="626" t="s">
        <v>262</v>
      </c>
      <c r="B10" s="634"/>
      <c r="C10" s="628">
        <f>F6</f>
        <v>8567.0999999999985</v>
      </c>
      <c r="D10" s="635"/>
      <c r="E10" s="635"/>
      <c r="F10" s="635"/>
      <c r="G10" s="630">
        <f>SUM(B10:F10)</f>
        <v>8567.0999999999985</v>
      </c>
      <c r="H10" s="626" t="s">
        <v>249</v>
      </c>
      <c r="I10" s="138"/>
    </row>
    <row r="11" spans="1:9" ht="37.5">
      <c r="A11" s="703" t="s">
        <v>176</v>
      </c>
      <c r="B11" s="638">
        <f>B5+B6-B9-B10</f>
        <v>41481527.064309254</v>
      </c>
      <c r="C11" s="639">
        <f t="shared" ref="C11:F11" si="0">C5+C6-C9-C10</f>
        <v>6359698.5420869067</v>
      </c>
      <c r="D11" s="639">
        <f t="shared" si="0"/>
        <v>2474391.79615945</v>
      </c>
      <c r="E11" s="639">
        <f t="shared" si="0"/>
        <v>342385.74023169558</v>
      </c>
      <c r="F11" s="639">
        <f t="shared" si="0"/>
        <v>-17016345.458056152</v>
      </c>
      <c r="G11" s="641">
        <f>SUM(B11:F11)</f>
        <v>33641657.684731156</v>
      </c>
      <c r="H11" s="637" t="s">
        <v>177</v>
      </c>
      <c r="I11" s="142"/>
    </row>
    <row r="12" spans="1:9">
      <c r="A12" s="33"/>
      <c r="B12" s="33"/>
      <c r="C12" s="33"/>
      <c r="D12" s="33"/>
      <c r="E12" s="33"/>
      <c r="F12" s="33"/>
      <c r="G12" s="33"/>
      <c r="H12" s="33"/>
      <c r="I12" s="76"/>
    </row>
    <row r="13" spans="1:9">
      <c r="A13" s="33"/>
      <c r="B13" s="33"/>
      <c r="C13" s="33"/>
      <c r="D13" s="33"/>
      <c r="E13" s="33"/>
      <c r="F13" s="33"/>
      <c r="G13" s="33"/>
      <c r="H13" s="33"/>
      <c r="I13" s="76"/>
    </row>
    <row r="14" spans="1:9">
      <c r="A14" s="33"/>
      <c r="B14" s="33"/>
      <c r="C14" s="33"/>
      <c r="D14" s="33"/>
      <c r="E14" s="33"/>
      <c r="F14" s="33"/>
      <c r="G14" s="33"/>
      <c r="H14" s="33"/>
      <c r="I14" s="76"/>
    </row>
    <row r="15" spans="1:9" ht="63.2" customHeight="1">
      <c r="A15" s="862" t="s">
        <v>882</v>
      </c>
      <c r="B15" s="862"/>
      <c r="C15" s="862"/>
      <c r="D15" s="862"/>
      <c r="E15" s="862"/>
      <c r="F15" s="862"/>
      <c r="G15" s="862"/>
      <c r="H15" s="862"/>
      <c r="I15" s="140"/>
    </row>
    <row r="16" spans="1:9" s="205" customFormat="1" ht="18.75">
      <c r="A16" s="892" t="s">
        <v>790</v>
      </c>
      <c r="B16" s="892"/>
      <c r="C16" s="599"/>
      <c r="D16" s="168"/>
      <c r="E16" s="168"/>
      <c r="F16" s="168"/>
      <c r="G16" s="598"/>
      <c r="H16" s="713" t="s">
        <v>806</v>
      </c>
      <c r="I16" s="211"/>
    </row>
    <row r="17" spans="1:9" ht="207.75">
      <c r="A17" s="206"/>
      <c r="B17" s="623" t="s">
        <v>569</v>
      </c>
      <c r="C17" s="623" t="s">
        <v>570</v>
      </c>
      <c r="D17" s="623" t="s">
        <v>571</v>
      </c>
      <c r="E17" s="623" t="s">
        <v>568</v>
      </c>
      <c r="F17" s="623" t="s">
        <v>572</v>
      </c>
      <c r="G17" s="174" t="s">
        <v>562</v>
      </c>
      <c r="H17" s="207"/>
      <c r="I17" s="212"/>
    </row>
    <row r="18" spans="1:9" ht="18.75">
      <c r="A18" s="177" t="s">
        <v>121</v>
      </c>
      <c r="B18" s="176"/>
      <c r="C18" s="177"/>
      <c r="D18" s="177"/>
      <c r="E18" s="177"/>
      <c r="F18" s="177"/>
      <c r="G18" s="178"/>
      <c r="H18" s="169" t="s">
        <v>122</v>
      </c>
      <c r="I18" s="137"/>
    </row>
    <row r="19" spans="1:9" ht="37.5">
      <c r="A19" s="626" t="s">
        <v>247</v>
      </c>
      <c r="B19" s="627">
        <f>B5</f>
        <v>41481527.064309254</v>
      </c>
      <c r="C19" s="628">
        <f t="shared" ref="C19:F19" si="1">C5</f>
        <v>6368265.6420869064</v>
      </c>
      <c r="D19" s="628">
        <f t="shared" si="1"/>
        <v>34440171.902086087</v>
      </c>
      <c r="E19" s="628">
        <f t="shared" si="1"/>
        <v>3444801.8795079584</v>
      </c>
      <c r="F19" s="628">
        <f t="shared" si="1"/>
        <v>157071833.81459984</v>
      </c>
      <c r="G19" s="630">
        <f>SUM(B19:F19)</f>
        <v>242806600.30259004</v>
      </c>
      <c r="H19" s="626" t="s">
        <v>248</v>
      </c>
      <c r="I19" s="138"/>
    </row>
    <row r="20" spans="1:9" ht="37.5">
      <c r="A20" s="626" t="s">
        <v>252</v>
      </c>
      <c r="B20" s="634"/>
      <c r="C20" s="635"/>
      <c r="D20" s="635"/>
      <c r="E20" s="635"/>
      <c r="F20" s="628">
        <v>24751063.994886264</v>
      </c>
      <c r="G20" s="630">
        <f>SUM(B20:F20)</f>
        <v>24751063.994886264</v>
      </c>
      <c r="H20" s="626" t="s">
        <v>253</v>
      </c>
      <c r="I20" s="138"/>
    </row>
    <row r="21" spans="1:9" ht="18.75">
      <c r="A21" s="171"/>
      <c r="B21" s="186"/>
      <c r="C21" s="184"/>
      <c r="D21" s="184"/>
      <c r="E21" s="184"/>
      <c r="F21" s="183"/>
      <c r="G21" s="185"/>
      <c r="H21" s="171"/>
      <c r="I21" s="139"/>
    </row>
    <row r="22" spans="1:9" ht="18.75">
      <c r="A22" s="172" t="s">
        <v>129</v>
      </c>
      <c r="B22" s="186"/>
      <c r="C22" s="184"/>
      <c r="D22" s="184"/>
      <c r="E22" s="184"/>
      <c r="F22" s="184"/>
      <c r="G22" s="187"/>
      <c r="H22" s="172" t="s">
        <v>130</v>
      </c>
      <c r="I22" s="137"/>
    </row>
    <row r="23" spans="1:9" ht="37.5">
      <c r="A23" s="626" t="s">
        <v>254</v>
      </c>
      <c r="B23" s="634"/>
      <c r="C23" s="635"/>
      <c r="D23" s="628">
        <v>21648647.855610002</v>
      </c>
      <c r="E23" s="628">
        <f>E9</f>
        <v>3102416.1392762628</v>
      </c>
      <c r="F23" s="635"/>
      <c r="G23" s="630">
        <f>SUM(B23:F23)</f>
        <v>24751063.994886264</v>
      </c>
      <c r="H23" s="626" t="s">
        <v>255</v>
      </c>
      <c r="I23" s="138"/>
    </row>
    <row r="24" spans="1:9" ht="75">
      <c r="A24" s="703" t="s">
        <v>250</v>
      </c>
      <c r="B24" s="638">
        <f>B19+B20-B23</f>
        <v>41481527.064309254</v>
      </c>
      <c r="C24" s="639">
        <f t="shared" ref="C24:F24" si="2">C19+C20-C23</f>
        <v>6368265.6420869064</v>
      </c>
      <c r="D24" s="639">
        <f t="shared" si="2"/>
        <v>12791524.046476085</v>
      </c>
      <c r="E24" s="639">
        <f t="shared" si="2"/>
        <v>342385.74023169558</v>
      </c>
      <c r="F24" s="639">
        <f t="shared" si="2"/>
        <v>181822897.80948609</v>
      </c>
      <c r="G24" s="641">
        <f>SUM(B24:F24)</f>
        <v>242806600.30259001</v>
      </c>
      <c r="H24" s="703" t="s">
        <v>251</v>
      </c>
      <c r="I24" s="137"/>
    </row>
    <row r="25" spans="1:9" ht="56.25" customHeight="1">
      <c r="A25" s="862" t="s">
        <v>883</v>
      </c>
      <c r="B25" s="862"/>
      <c r="C25" s="862"/>
      <c r="D25" s="862"/>
      <c r="E25" s="862"/>
      <c r="F25" s="862"/>
      <c r="G25" s="862"/>
      <c r="H25" s="862"/>
      <c r="I25" s="141"/>
    </row>
    <row r="26" spans="1:9" s="205" customFormat="1" ht="18.75">
      <c r="A26" s="892" t="s">
        <v>790</v>
      </c>
      <c r="B26" s="892"/>
      <c r="C26" s="599"/>
      <c r="D26" s="168"/>
      <c r="E26" s="168"/>
      <c r="F26" s="168"/>
      <c r="G26" s="598"/>
      <c r="H26" s="713" t="s">
        <v>806</v>
      </c>
      <c r="I26" s="211"/>
    </row>
    <row r="27" spans="1:9" ht="188.25" customHeight="1">
      <c r="A27" s="215"/>
      <c r="B27" s="643" t="s">
        <v>569</v>
      </c>
      <c r="C27" s="643" t="s">
        <v>570</v>
      </c>
      <c r="D27" s="643" t="s">
        <v>571</v>
      </c>
      <c r="E27" s="643" t="s">
        <v>568</v>
      </c>
      <c r="F27" s="643" t="s">
        <v>572</v>
      </c>
      <c r="G27" s="216" t="s">
        <v>562</v>
      </c>
      <c r="H27" s="217"/>
      <c r="I27" s="212"/>
    </row>
    <row r="28" spans="1:9" ht="18.75">
      <c r="A28" s="169" t="s">
        <v>121</v>
      </c>
      <c r="B28" s="188"/>
      <c r="C28" s="189"/>
      <c r="D28" s="189"/>
      <c r="E28" s="189"/>
      <c r="F28" s="189"/>
      <c r="G28" s="191"/>
      <c r="H28" s="169" t="s">
        <v>122</v>
      </c>
      <c r="I28" s="137"/>
    </row>
    <row r="29" spans="1:9" ht="56.25">
      <c r="A29" s="626" t="s">
        <v>260</v>
      </c>
      <c r="B29" s="627">
        <f>B24</f>
        <v>41481527.064309254</v>
      </c>
      <c r="C29" s="628">
        <f>C24</f>
        <v>6368265.6420869064</v>
      </c>
      <c r="D29" s="628">
        <f>D24</f>
        <v>12791524.046476085</v>
      </c>
      <c r="E29" s="628">
        <f>E24</f>
        <v>342385.74023169558</v>
      </c>
      <c r="F29" s="628">
        <f>F24</f>
        <v>181822897.80948609</v>
      </c>
      <c r="G29" s="630">
        <f>SUM(B29:F29)</f>
        <v>242806600.30259001</v>
      </c>
      <c r="H29" s="626" t="s">
        <v>261</v>
      </c>
      <c r="I29" s="138"/>
    </row>
    <row r="30" spans="1:9" ht="106.7" customHeight="1">
      <c r="A30" s="626" t="s">
        <v>262</v>
      </c>
      <c r="B30" s="634"/>
      <c r="C30" s="635"/>
      <c r="D30" s="635"/>
      <c r="E30" s="635"/>
      <c r="F30" s="628">
        <f>F6</f>
        <v>8567.0999999999985</v>
      </c>
      <c r="G30" s="630">
        <f>SUM(B30:F30)</f>
        <v>8567.0999999999985</v>
      </c>
      <c r="H30" s="626" t="s">
        <v>249</v>
      </c>
      <c r="I30" s="138"/>
    </row>
    <row r="31" spans="1:9" ht="5.25" customHeight="1">
      <c r="A31" s="626"/>
      <c r="B31" s="634"/>
      <c r="C31" s="635"/>
      <c r="D31" s="635"/>
      <c r="E31" s="635"/>
      <c r="F31" s="628"/>
      <c r="G31" s="630"/>
      <c r="H31" s="626"/>
      <c r="I31" s="139"/>
    </row>
    <row r="32" spans="1:9" ht="18.75">
      <c r="A32" s="708" t="s">
        <v>129</v>
      </c>
      <c r="B32" s="634"/>
      <c r="C32" s="635"/>
      <c r="D32" s="635"/>
      <c r="E32" s="635"/>
      <c r="F32" s="635"/>
      <c r="G32" s="636"/>
      <c r="H32" s="708" t="s">
        <v>130</v>
      </c>
      <c r="I32" s="137"/>
    </row>
    <row r="33" spans="1:9" ht="37.5">
      <c r="A33" s="626" t="s">
        <v>256</v>
      </c>
      <c r="B33" s="634"/>
      <c r="C33" s="635"/>
      <c r="D33" s="628">
        <v>10317132.250316635</v>
      </c>
      <c r="E33" s="635"/>
      <c r="F33" s="628">
        <f>F20+F9</f>
        <v>198847810.36754227</v>
      </c>
      <c r="G33" s="630">
        <f>SUM(B33:F33)</f>
        <v>209164942.61785889</v>
      </c>
      <c r="H33" s="626" t="s">
        <v>259</v>
      </c>
      <c r="I33" s="138"/>
    </row>
    <row r="34" spans="1:9" ht="93.75">
      <c r="A34" s="626" t="s">
        <v>262</v>
      </c>
      <c r="B34" s="634"/>
      <c r="C34" s="628">
        <f>F30</f>
        <v>8567.0999999999985</v>
      </c>
      <c r="D34" s="635"/>
      <c r="E34" s="635"/>
      <c r="F34" s="635"/>
      <c r="G34" s="630">
        <f>SUM(B34:F34)</f>
        <v>8567.0999999999985</v>
      </c>
      <c r="H34" s="626" t="s">
        <v>249</v>
      </c>
      <c r="I34" s="138"/>
    </row>
    <row r="35" spans="1:9" ht="37.5">
      <c r="A35" s="703" t="s">
        <v>257</v>
      </c>
      <c r="B35" s="638">
        <f>B29+B30-B33-B34</f>
        <v>41481527.064309254</v>
      </c>
      <c r="C35" s="639">
        <f t="shared" ref="C35:F35" si="3">C29+C30-C33-C34</f>
        <v>6359698.5420869067</v>
      </c>
      <c r="D35" s="639">
        <f t="shared" si="3"/>
        <v>2474391.79615945</v>
      </c>
      <c r="E35" s="639">
        <f t="shared" si="3"/>
        <v>342385.74023169558</v>
      </c>
      <c r="F35" s="639">
        <f t="shared" si="3"/>
        <v>-17016345.458056182</v>
      </c>
      <c r="G35" s="641">
        <f>SUM(B35:F35)</f>
        <v>33641657.684731126</v>
      </c>
      <c r="H35" s="703" t="s">
        <v>258</v>
      </c>
      <c r="I35" s="137"/>
    </row>
    <row r="36" spans="1:9">
      <c r="A36" s="33"/>
      <c r="B36" s="33"/>
      <c r="C36" s="33"/>
      <c r="D36" s="33"/>
      <c r="E36" s="33"/>
      <c r="F36" s="33"/>
      <c r="G36" s="33"/>
      <c r="H36" s="33"/>
      <c r="I36" s="76"/>
    </row>
    <row r="37" spans="1:9" ht="57" customHeight="1">
      <c r="A37" s="862" t="s">
        <v>884</v>
      </c>
      <c r="B37" s="862"/>
      <c r="C37" s="862"/>
      <c r="D37" s="862"/>
      <c r="E37" s="862"/>
      <c r="F37" s="862"/>
      <c r="G37" s="862"/>
      <c r="H37" s="862"/>
      <c r="I37" s="213"/>
    </row>
    <row r="38" spans="1:9" s="205" customFormat="1" ht="15" customHeight="1">
      <c r="A38" s="892" t="s">
        <v>790</v>
      </c>
      <c r="B38" s="892"/>
      <c r="C38" s="599"/>
      <c r="D38" s="168"/>
      <c r="E38" s="168"/>
      <c r="F38" s="168"/>
      <c r="G38" s="598"/>
      <c r="H38" s="713" t="s">
        <v>806</v>
      </c>
      <c r="I38" s="211"/>
    </row>
    <row r="39" spans="1:9" ht="193.5" customHeight="1">
      <c r="A39" s="215"/>
      <c r="B39" s="643" t="s">
        <v>569</v>
      </c>
      <c r="C39" s="643" t="s">
        <v>570</v>
      </c>
      <c r="D39" s="643" t="s">
        <v>571</v>
      </c>
      <c r="E39" s="643" t="s">
        <v>568</v>
      </c>
      <c r="F39" s="643" t="s">
        <v>572</v>
      </c>
      <c r="G39" s="216" t="s">
        <v>562</v>
      </c>
      <c r="H39" s="217"/>
      <c r="I39" s="212"/>
    </row>
    <row r="40" spans="1:9" ht="66">
      <c r="A40" s="214" t="s">
        <v>181</v>
      </c>
      <c r="B40" s="296"/>
      <c r="C40" s="190"/>
      <c r="D40" s="190"/>
      <c r="E40" s="190"/>
      <c r="F40" s="190"/>
      <c r="G40" s="297"/>
      <c r="H40" s="214" t="s">
        <v>182</v>
      </c>
      <c r="I40" s="137"/>
    </row>
    <row r="41" spans="1:9" ht="18.75">
      <c r="A41" s="626" t="s">
        <v>183</v>
      </c>
      <c r="B41" s="627">
        <f>B35</f>
        <v>41481527.064309254</v>
      </c>
      <c r="C41" s="628">
        <f t="shared" ref="C41:F41" si="4">C35</f>
        <v>6359698.5420869067</v>
      </c>
      <c r="D41" s="628">
        <f t="shared" si="4"/>
        <v>2474391.79615945</v>
      </c>
      <c r="E41" s="628">
        <f t="shared" si="4"/>
        <v>342385.74023169558</v>
      </c>
      <c r="F41" s="628">
        <f t="shared" si="4"/>
        <v>-17016345.458056182</v>
      </c>
      <c r="G41" s="630">
        <f>SUM(B41:F41)</f>
        <v>33641657.684731126</v>
      </c>
      <c r="H41" s="626" t="s">
        <v>263</v>
      </c>
      <c r="I41" s="138"/>
    </row>
    <row r="42" spans="1:9" ht="37.5" customHeight="1">
      <c r="A42" s="626" t="s">
        <v>265</v>
      </c>
      <c r="B42" s="627">
        <v>534634.20000000007</v>
      </c>
      <c r="C42" s="715"/>
      <c r="D42" s="628">
        <v>1035582.661240837</v>
      </c>
      <c r="E42" s="628">
        <v>78339.100000000006</v>
      </c>
      <c r="F42" s="628">
        <v>745620.26290178101</v>
      </c>
      <c r="G42" s="630">
        <f>SUM(B42:F42)</f>
        <v>2394176.224142618</v>
      </c>
      <c r="H42" s="626" t="s">
        <v>266</v>
      </c>
      <c r="I42" s="138"/>
    </row>
    <row r="43" spans="1:9" ht="57.75" customHeight="1">
      <c r="A43" s="626" t="s">
        <v>267</v>
      </c>
      <c r="B43" s="627">
        <v>195266.8</v>
      </c>
      <c r="C43" s="635"/>
      <c r="D43" s="628">
        <v>1008832.9</v>
      </c>
      <c r="E43" s="635"/>
      <c r="F43" s="628">
        <v>2066665.882169228</v>
      </c>
      <c r="G43" s="630">
        <f>SUM(B43:F43)</f>
        <v>3270765.5821692282</v>
      </c>
      <c r="H43" s="626" t="s">
        <v>268</v>
      </c>
      <c r="I43" s="138"/>
    </row>
    <row r="44" spans="1:9" ht="12.95" customHeight="1">
      <c r="A44" s="626"/>
      <c r="B44" s="627"/>
      <c r="C44" s="635"/>
      <c r="D44" s="628"/>
      <c r="E44" s="635"/>
      <c r="F44" s="628"/>
      <c r="G44" s="630"/>
      <c r="H44" s="716"/>
      <c r="I44" s="139"/>
    </row>
    <row r="45" spans="1:9" ht="33">
      <c r="A45" s="717" t="s">
        <v>185</v>
      </c>
      <c r="B45" s="634"/>
      <c r="C45" s="635"/>
      <c r="D45" s="635"/>
      <c r="E45" s="635"/>
      <c r="F45" s="635"/>
      <c r="G45" s="636"/>
      <c r="H45" s="717" t="s">
        <v>186</v>
      </c>
      <c r="I45" s="137"/>
    </row>
    <row r="46" spans="1:9" ht="37.5">
      <c r="A46" s="626" t="s">
        <v>134</v>
      </c>
      <c r="B46" s="627">
        <v>37740824.151999995</v>
      </c>
      <c r="C46" s="628">
        <v>1235854.2999999998</v>
      </c>
      <c r="D46" s="628">
        <v>5442706.7000000002</v>
      </c>
      <c r="E46" s="628">
        <v>25167</v>
      </c>
      <c r="F46" s="628">
        <v>8568065.8291127756</v>
      </c>
      <c r="G46" s="630">
        <f>SUM(B46:F46)</f>
        <v>53012617.981112771</v>
      </c>
      <c r="H46" s="626" t="s">
        <v>135</v>
      </c>
      <c r="I46" s="138"/>
    </row>
    <row r="47" spans="1:9" ht="18.75">
      <c r="A47" s="626" t="s">
        <v>136</v>
      </c>
      <c r="B47" s="627">
        <v>300405.18999999948</v>
      </c>
      <c r="C47" s="635"/>
      <c r="D47" s="628">
        <v>16885</v>
      </c>
      <c r="E47" s="635"/>
      <c r="F47" s="628"/>
      <c r="G47" s="630">
        <f>SUM(B47:F47)</f>
        <v>317290.18999999948</v>
      </c>
      <c r="H47" s="626" t="s">
        <v>137</v>
      </c>
      <c r="I47" s="138"/>
    </row>
    <row r="48" spans="1:9" ht="84" customHeight="1">
      <c r="A48" s="626" t="s">
        <v>264</v>
      </c>
      <c r="B48" s="627">
        <v>341346.87798255286</v>
      </c>
      <c r="C48" s="635"/>
      <c r="D48" s="628">
        <v>-100791.2</v>
      </c>
      <c r="E48" s="635"/>
      <c r="F48" s="628">
        <v>-240192.7630220603</v>
      </c>
      <c r="G48" s="630">
        <f>SUM(B48:F48)</f>
        <v>362.91496049254783</v>
      </c>
      <c r="H48" s="626" t="s">
        <v>190</v>
      </c>
      <c r="I48" s="138"/>
    </row>
    <row r="49" spans="1:9" ht="49.5">
      <c r="A49" s="718" t="s">
        <v>191</v>
      </c>
      <c r="B49" s="719">
        <f>B41+B42-B43-B46-B47-B48</f>
        <v>3438318.2443267126</v>
      </c>
      <c r="C49" s="720">
        <f t="shared" ref="C49:F49" si="5">C41+C42-C43-C46-C47-C48</f>
        <v>5123844.2420869069</v>
      </c>
      <c r="D49" s="720">
        <f t="shared" si="5"/>
        <v>-2857658.9425997129</v>
      </c>
      <c r="E49" s="720">
        <f t="shared" si="5"/>
        <v>395557.84023169556</v>
      </c>
      <c r="F49" s="720">
        <f t="shared" si="5"/>
        <v>-26665264.143414345</v>
      </c>
      <c r="G49" s="721">
        <f>SUM(B49:F49)</f>
        <v>-20565202.75936874</v>
      </c>
      <c r="H49" s="718" t="s">
        <v>192</v>
      </c>
      <c r="I49" s="137"/>
    </row>
    <row r="50" spans="1:9">
      <c r="B50" s="8"/>
      <c r="C50" s="8"/>
      <c r="D50" s="8"/>
      <c r="E50" s="8"/>
      <c r="F50" s="8"/>
      <c r="G50" s="8"/>
      <c r="I50" s="18"/>
    </row>
    <row r="51" spans="1:9">
      <c r="B51" s="8"/>
      <c r="C51" s="8"/>
      <c r="D51" s="8"/>
      <c r="E51" s="8"/>
      <c r="F51" s="8"/>
      <c r="G51" s="8"/>
    </row>
  </sheetData>
  <mergeCells count="8">
    <mergeCell ref="A38:B38"/>
    <mergeCell ref="A37:H37"/>
    <mergeCell ref="A1:H1"/>
    <mergeCell ref="A15:H15"/>
    <mergeCell ref="A2:B2"/>
    <mergeCell ref="A16:B16"/>
    <mergeCell ref="A25:H25"/>
    <mergeCell ref="A26:B26"/>
  </mergeCells>
  <printOptions horizontalCentered="1"/>
  <pageMargins left="0.70866141732283472" right="0.51181102362204722" top="0.51181102362204722" bottom="0.51181102362204722" header="0.31496062992125984" footer="0.31496062992125984"/>
  <pageSetup paperSize="9" scale="56" fitToHeight="0" orientation="portrait" r:id="rId1"/>
  <rowBreaks count="1" manualBreakCount="1">
    <brk id="24" max="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1:H11"/>
  <sheetViews>
    <sheetView view="pageBreakPreview" zoomScale="70" zoomScaleNormal="100" zoomScaleSheetLayoutView="70" zoomScalePageLayoutView="40" workbookViewId="0">
      <selection activeCell="J52" sqref="J52"/>
    </sheetView>
  </sheetViews>
  <sheetFormatPr defaultRowHeight="15"/>
  <cols>
    <col min="1" max="1" width="11.7109375" style="33" customWidth="1"/>
    <col min="2" max="3" width="9.140625" style="33"/>
    <col min="4" max="4" width="7.85546875" style="33" customWidth="1"/>
    <col min="5" max="6" width="9.140625" style="33"/>
    <col min="7" max="7" width="15.28515625" style="33" customWidth="1"/>
    <col min="8" max="8" width="15.140625" style="33" customWidth="1"/>
    <col min="9" max="9" width="11.7109375" customWidth="1"/>
  </cols>
  <sheetData>
    <row r="11" spans="1:1">
      <c r="A11" s="38"/>
    </row>
  </sheetData>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G97"/>
  <sheetViews>
    <sheetView view="pageBreakPreview" zoomScaleNormal="100" zoomScaleSheetLayoutView="100" workbookViewId="0">
      <selection activeCell="J52" sqref="J52"/>
    </sheetView>
  </sheetViews>
  <sheetFormatPr defaultRowHeight="15"/>
  <cols>
    <col min="1" max="1" width="2.42578125" style="230" bestFit="1" customWidth="1"/>
    <col min="2" max="2" width="25" style="67" customWidth="1"/>
    <col min="3" max="3" width="12.140625" style="33" customWidth="1"/>
    <col min="4" max="4" width="12.28515625" style="33" customWidth="1"/>
    <col min="5" max="5" width="12.42578125" style="33" customWidth="1"/>
    <col min="6" max="6" width="25.42578125" style="33" customWidth="1"/>
    <col min="7" max="7" width="8.28515625" customWidth="1"/>
  </cols>
  <sheetData>
    <row r="1" spans="1:7" ht="37.5" customHeight="1">
      <c r="A1" s="898" t="s">
        <v>885</v>
      </c>
      <c r="B1" s="898"/>
      <c r="C1" s="898"/>
      <c r="D1" s="898"/>
      <c r="E1" s="898"/>
      <c r="F1" s="898"/>
    </row>
    <row r="2" spans="1:7" s="69" customFormat="1" ht="12">
      <c r="A2" s="894" t="s">
        <v>790</v>
      </c>
      <c r="B2" s="894"/>
      <c r="C2" s="60"/>
      <c r="D2" s="60"/>
      <c r="E2" s="895" t="s">
        <v>791</v>
      </c>
      <c r="F2" s="895"/>
      <c r="G2" s="237"/>
    </row>
    <row r="3" spans="1:7" ht="21">
      <c r="A3" s="903"/>
      <c r="B3" s="901"/>
      <c r="C3" s="100" t="s">
        <v>511</v>
      </c>
      <c r="D3" s="896" t="s">
        <v>573</v>
      </c>
      <c r="E3" s="897"/>
      <c r="F3" s="899"/>
    </row>
    <row r="4" spans="1:7" ht="56.25">
      <c r="A4" s="904"/>
      <c r="B4" s="902"/>
      <c r="C4" s="644" t="s">
        <v>574</v>
      </c>
      <c r="D4" s="644" t="s">
        <v>575</v>
      </c>
      <c r="E4" s="644" t="s">
        <v>513</v>
      </c>
      <c r="F4" s="900"/>
    </row>
    <row r="5" spans="1:7" ht="7.15" customHeight="1">
      <c r="A5" s="382"/>
      <c r="B5" s="383"/>
      <c r="C5" s="381"/>
      <c r="D5" s="381"/>
      <c r="E5" s="384"/>
      <c r="F5" s="363"/>
    </row>
    <row r="6" spans="1:7" s="101" customFormat="1" ht="24">
      <c r="A6" s="233" t="s">
        <v>269</v>
      </c>
      <c r="B6" s="294" t="s">
        <v>270</v>
      </c>
      <c r="C6" s="221">
        <f>C7+C8+C9</f>
        <v>35453642.376322716</v>
      </c>
      <c r="D6" s="221">
        <f>D7+D8+D9</f>
        <v>14055840.29193948</v>
      </c>
      <c r="E6" s="222">
        <f>C6-D6</f>
        <v>21397802.084383234</v>
      </c>
      <c r="F6" s="228" t="s">
        <v>309</v>
      </c>
    </row>
    <row r="7" spans="1:7" s="102" customFormat="1">
      <c r="A7" s="232"/>
      <c r="B7" s="292" t="s">
        <v>210</v>
      </c>
      <c r="C7" s="124">
        <v>16950592.756212663</v>
      </c>
      <c r="D7" s="124">
        <v>8346797.4461760344</v>
      </c>
      <c r="E7" s="125">
        <f>C7-D7</f>
        <v>8603795.3100366294</v>
      </c>
      <c r="F7" s="111" t="s">
        <v>211</v>
      </c>
    </row>
    <row r="8" spans="1:7" s="102" customFormat="1">
      <c r="A8" s="232"/>
      <c r="B8" s="292" t="s">
        <v>327</v>
      </c>
      <c r="C8" s="124">
        <v>401018.27564999991</v>
      </c>
      <c r="D8" s="124">
        <v>140356.39647749995</v>
      </c>
      <c r="E8" s="125">
        <f t="shared" ref="E8:E9" si="0">C8-D8</f>
        <v>260661.87917249996</v>
      </c>
      <c r="F8" s="111" t="s">
        <v>214</v>
      </c>
    </row>
    <row r="9" spans="1:7" s="102" customFormat="1">
      <c r="A9" s="232"/>
      <c r="B9" s="292" t="s">
        <v>217</v>
      </c>
      <c r="C9" s="124">
        <v>18102031.344460052</v>
      </c>
      <c r="D9" s="124">
        <v>5568686.4492859468</v>
      </c>
      <c r="E9" s="125">
        <f t="shared" si="0"/>
        <v>12533344.895174105</v>
      </c>
      <c r="F9" s="111" t="s">
        <v>218</v>
      </c>
    </row>
    <row r="10" spans="1:7" s="102" customFormat="1" ht="7.9" customHeight="1">
      <c r="A10" s="232"/>
      <c r="B10" s="293"/>
      <c r="C10" s="219"/>
      <c r="D10" s="219"/>
      <c r="E10" s="220"/>
      <c r="F10" s="226"/>
    </row>
    <row r="11" spans="1:7" s="101" customFormat="1" ht="17.25" customHeight="1">
      <c r="A11" s="233" t="s">
        <v>271</v>
      </c>
      <c r="B11" s="294" t="s">
        <v>272</v>
      </c>
      <c r="C11" s="221">
        <f>C12</f>
        <v>1026652.3894721774</v>
      </c>
      <c r="D11" s="221">
        <f>D12</f>
        <v>489530.99528012914</v>
      </c>
      <c r="E11" s="222">
        <f>C11-D11</f>
        <v>537121.39419204823</v>
      </c>
      <c r="F11" s="228" t="s">
        <v>310</v>
      </c>
    </row>
    <row r="12" spans="1:7" s="102" customFormat="1">
      <c r="A12" s="232"/>
      <c r="B12" s="292" t="s">
        <v>210</v>
      </c>
      <c r="C12" s="124">
        <v>1026652.3894721774</v>
      </c>
      <c r="D12" s="124">
        <v>489530.99528012914</v>
      </c>
      <c r="E12" s="125">
        <f>C12-D12</f>
        <v>537121.39419204823</v>
      </c>
      <c r="F12" s="111" t="s">
        <v>211</v>
      </c>
    </row>
    <row r="13" spans="1:7" s="102" customFormat="1" ht="5.25" customHeight="1">
      <c r="A13" s="232"/>
      <c r="B13" s="293"/>
      <c r="C13" s="219"/>
      <c r="D13" s="219"/>
      <c r="E13" s="220"/>
      <c r="F13" s="226"/>
    </row>
    <row r="14" spans="1:7" s="101" customFormat="1" ht="24">
      <c r="A14" s="233" t="s">
        <v>273</v>
      </c>
      <c r="B14" s="294" t="s">
        <v>274</v>
      </c>
      <c r="C14" s="221">
        <f>C15+C16</f>
        <v>66472282.794053383</v>
      </c>
      <c r="D14" s="221">
        <f>D15+D16</f>
        <v>44094707.799635068</v>
      </c>
      <c r="E14" s="222">
        <f>C14-D14</f>
        <v>22377574.994418316</v>
      </c>
      <c r="F14" s="228" t="s">
        <v>311</v>
      </c>
    </row>
    <row r="15" spans="1:7" s="102" customFormat="1">
      <c r="A15" s="232"/>
      <c r="B15" s="292" t="s">
        <v>210</v>
      </c>
      <c r="C15" s="124">
        <v>64198029.745269477</v>
      </c>
      <c r="D15" s="124">
        <v>42659715.757563181</v>
      </c>
      <c r="E15" s="125">
        <f>C15-D15</f>
        <v>21538313.987706296</v>
      </c>
      <c r="F15" s="111" t="s">
        <v>211</v>
      </c>
    </row>
    <row r="16" spans="1:7" s="102" customFormat="1">
      <c r="A16" s="232"/>
      <c r="B16" s="292" t="s">
        <v>217</v>
      </c>
      <c r="C16" s="124">
        <v>2274253.0487839086</v>
      </c>
      <c r="D16" s="124">
        <v>1434992.0420718873</v>
      </c>
      <c r="E16" s="125">
        <f>C16-D16</f>
        <v>839261.00671202131</v>
      </c>
      <c r="F16" s="111" t="s">
        <v>218</v>
      </c>
    </row>
    <row r="17" spans="1:6" s="102" customFormat="1" ht="11.25" customHeight="1">
      <c r="A17" s="232"/>
      <c r="B17" s="293"/>
      <c r="C17" s="124"/>
      <c r="D17" s="124"/>
      <c r="E17" s="125"/>
      <c r="F17" s="226"/>
    </row>
    <row r="18" spans="1:6" s="101" customFormat="1" ht="51" customHeight="1">
      <c r="A18" s="233" t="s">
        <v>275</v>
      </c>
      <c r="B18" s="294" t="s">
        <v>276</v>
      </c>
      <c r="C18" s="224">
        <f>C19</f>
        <v>10564755.691703955</v>
      </c>
      <c r="D18" s="224">
        <f>D19</f>
        <v>5766130.4064431852</v>
      </c>
      <c r="E18" s="225">
        <f t="shared" ref="E18:E84" si="1">C18-D18</f>
        <v>4798625.2852607695</v>
      </c>
      <c r="F18" s="228" t="s">
        <v>312</v>
      </c>
    </row>
    <row r="19" spans="1:6" s="102" customFormat="1">
      <c r="A19" s="232"/>
      <c r="B19" s="292" t="s">
        <v>210</v>
      </c>
      <c r="C19" s="124">
        <v>10564755.691703955</v>
      </c>
      <c r="D19" s="124">
        <v>5766130.4064431852</v>
      </c>
      <c r="E19" s="125">
        <f t="shared" si="1"/>
        <v>4798625.2852607695</v>
      </c>
      <c r="F19" s="111" t="s">
        <v>211</v>
      </c>
    </row>
    <row r="20" spans="1:6" s="102" customFormat="1" ht="9.1999999999999993" customHeight="1">
      <c r="A20" s="232"/>
      <c r="B20" s="293"/>
      <c r="C20" s="219"/>
      <c r="D20" s="219"/>
      <c r="E20" s="220"/>
      <c r="F20" s="226"/>
    </row>
    <row r="21" spans="1:6" s="101" customFormat="1" ht="37.5" customHeight="1">
      <c r="A21" s="233" t="s">
        <v>277</v>
      </c>
      <c r="B21" s="294" t="s">
        <v>278</v>
      </c>
      <c r="C21" s="224">
        <f>C22</f>
        <v>3624913.9717013794</v>
      </c>
      <c r="D21" s="224">
        <f>D22</f>
        <v>1951275.6849389402</v>
      </c>
      <c r="E21" s="225">
        <f t="shared" si="1"/>
        <v>1673638.2867624392</v>
      </c>
      <c r="F21" s="228" t="s">
        <v>313</v>
      </c>
    </row>
    <row r="22" spans="1:6" s="102" customFormat="1">
      <c r="A22" s="232"/>
      <c r="B22" s="292" t="s">
        <v>210</v>
      </c>
      <c r="C22" s="124">
        <v>3624913.9717013794</v>
      </c>
      <c r="D22" s="124">
        <v>1951275.6849389402</v>
      </c>
      <c r="E22" s="125">
        <f t="shared" si="1"/>
        <v>1673638.2867624392</v>
      </c>
      <c r="F22" s="111" t="s">
        <v>211</v>
      </c>
    </row>
    <row r="23" spans="1:6" s="102" customFormat="1" ht="6.6" customHeight="1">
      <c r="A23" s="232"/>
      <c r="B23" s="292"/>
      <c r="C23" s="124"/>
      <c r="D23" s="124"/>
      <c r="E23" s="125"/>
      <c r="F23" s="111"/>
    </row>
    <row r="24" spans="1:6" s="101" customFormat="1">
      <c r="A24" s="233" t="s">
        <v>279</v>
      </c>
      <c r="B24" s="294" t="s">
        <v>280</v>
      </c>
      <c r="C24" s="224">
        <f>C25+C26</f>
        <v>40865197.960878834</v>
      </c>
      <c r="D24" s="224">
        <f>D25+D26</f>
        <v>22846096.074506976</v>
      </c>
      <c r="E24" s="225">
        <f t="shared" si="1"/>
        <v>18019101.886371858</v>
      </c>
      <c r="F24" s="228" t="s">
        <v>314</v>
      </c>
    </row>
    <row r="25" spans="1:6" s="102" customFormat="1">
      <c r="A25" s="232"/>
      <c r="B25" s="292" t="s">
        <v>210</v>
      </c>
      <c r="C25" s="124">
        <v>31246934.896709401</v>
      </c>
      <c r="D25" s="124">
        <v>21717991.250628412</v>
      </c>
      <c r="E25" s="125">
        <f t="shared" si="1"/>
        <v>9528943.6460809894</v>
      </c>
      <c r="F25" s="111" t="s">
        <v>211</v>
      </c>
    </row>
    <row r="26" spans="1:6" s="102" customFormat="1">
      <c r="A26" s="232"/>
      <c r="B26" s="292" t="s">
        <v>217</v>
      </c>
      <c r="C26" s="124">
        <v>9618263.0641694292</v>
      </c>
      <c r="D26" s="124">
        <v>1128104.8238785651</v>
      </c>
      <c r="E26" s="125">
        <f t="shared" si="1"/>
        <v>8490158.2402908634</v>
      </c>
      <c r="F26" s="111" t="s">
        <v>218</v>
      </c>
    </row>
    <row r="27" spans="1:6" s="102" customFormat="1" ht="8.25" customHeight="1">
      <c r="A27" s="232"/>
      <c r="B27" s="293"/>
      <c r="C27" s="219"/>
      <c r="D27" s="219"/>
      <c r="E27" s="220"/>
      <c r="F27" s="226"/>
    </row>
    <row r="28" spans="1:6" s="101" customFormat="1" ht="60">
      <c r="A28" s="233" t="s">
        <v>281</v>
      </c>
      <c r="B28" s="294" t="s">
        <v>282</v>
      </c>
      <c r="C28" s="224">
        <f>C29+C30</f>
        <v>50424589.699622028</v>
      </c>
      <c r="D28" s="224">
        <f>D29+D30</f>
        <v>17697505.88670988</v>
      </c>
      <c r="E28" s="225">
        <f t="shared" si="1"/>
        <v>32727083.812912147</v>
      </c>
      <c r="F28" s="228" t="s">
        <v>315</v>
      </c>
    </row>
    <row r="29" spans="1:6" s="102" customFormat="1">
      <c r="A29" s="232"/>
      <c r="B29" s="292" t="s">
        <v>210</v>
      </c>
      <c r="C29" s="124">
        <v>47385106.169654235</v>
      </c>
      <c r="D29" s="124">
        <v>17392235.3277133</v>
      </c>
      <c r="E29" s="125">
        <f t="shared" si="1"/>
        <v>29992870.841940936</v>
      </c>
      <c r="F29" s="111" t="s">
        <v>211</v>
      </c>
    </row>
    <row r="30" spans="1:6" s="102" customFormat="1">
      <c r="A30" s="232"/>
      <c r="B30" s="292" t="s">
        <v>217</v>
      </c>
      <c r="C30" s="124">
        <v>3039483.5299677895</v>
      </c>
      <c r="D30" s="124">
        <v>305270.55899658048</v>
      </c>
      <c r="E30" s="125">
        <f t="shared" si="1"/>
        <v>2734212.970971209</v>
      </c>
      <c r="F30" s="111" t="s">
        <v>218</v>
      </c>
    </row>
    <row r="31" spans="1:6" s="102" customFormat="1" ht="10.5" customHeight="1">
      <c r="A31" s="232"/>
      <c r="B31" s="293"/>
      <c r="C31" s="219"/>
      <c r="D31" s="219"/>
      <c r="E31" s="220"/>
      <c r="F31" s="226"/>
    </row>
    <row r="32" spans="1:6" s="101" customFormat="1">
      <c r="A32" s="233" t="s">
        <v>283</v>
      </c>
      <c r="B32" s="294" t="s">
        <v>284</v>
      </c>
      <c r="C32" s="224">
        <f>C33+C34</f>
        <v>22091288.241282232</v>
      </c>
      <c r="D32" s="224">
        <f>D33+D34</f>
        <v>11882497.753083665</v>
      </c>
      <c r="E32" s="225">
        <f t="shared" si="1"/>
        <v>10208790.488198567</v>
      </c>
      <c r="F32" s="228" t="s">
        <v>316</v>
      </c>
    </row>
    <row r="33" spans="1:6" s="102" customFormat="1">
      <c r="A33" s="232"/>
      <c r="B33" s="292" t="s">
        <v>210</v>
      </c>
      <c r="C33" s="124">
        <v>21075005.985463306</v>
      </c>
      <c r="D33" s="124">
        <v>11340940.042983387</v>
      </c>
      <c r="E33" s="125">
        <f t="shared" si="1"/>
        <v>9734065.9424799196</v>
      </c>
      <c r="F33" s="111" t="s">
        <v>211</v>
      </c>
    </row>
    <row r="34" spans="1:6" s="102" customFormat="1">
      <c r="A34" s="232"/>
      <c r="B34" s="292" t="s">
        <v>217</v>
      </c>
      <c r="C34" s="124">
        <v>1016282.2558189273</v>
      </c>
      <c r="D34" s="124">
        <v>541557.71010027826</v>
      </c>
      <c r="E34" s="125">
        <f t="shared" si="1"/>
        <v>474724.54571864905</v>
      </c>
      <c r="F34" s="111" t="s">
        <v>218</v>
      </c>
    </row>
    <row r="35" spans="1:6" s="102" customFormat="1" ht="11.25" customHeight="1">
      <c r="A35" s="232"/>
      <c r="B35" s="293"/>
      <c r="C35" s="219"/>
      <c r="D35" s="219"/>
      <c r="E35" s="220"/>
      <c r="F35" s="226"/>
    </row>
    <row r="36" spans="1:6" s="101" customFormat="1" ht="25.5" customHeight="1">
      <c r="A36" s="233" t="s">
        <v>285</v>
      </c>
      <c r="B36" s="294" t="s">
        <v>286</v>
      </c>
      <c r="C36" s="224">
        <f>C37+C38</f>
        <v>4285731.0029338617</v>
      </c>
      <c r="D36" s="224">
        <f>D37+D38</f>
        <v>2000596.4181793658</v>
      </c>
      <c r="E36" s="225">
        <f t="shared" si="1"/>
        <v>2285134.5847544959</v>
      </c>
      <c r="F36" s="228" t="s">
        <v>695</v>
      </c>
    </row>
    <row r="37" spans="1:6" s="102" customFormat="1">
      <c r="A37" s="232"/>
      <c r="B37" s="292" t="s">
        <v>210</v>
      </c>
      <c r="C37" s="124">
        <v>4283228.9766187174</v>
      </c>
      <c r="D37" s="124">
        <v>1999195.7443052663</v>
      </c>
      <c r="E37" s="125">
        <f t="shared" si="1"/>
        <v>2284033.2323134514</v>
      </c>
      <c r="F37" s="111" t="s">
        <v>211</v>
      </c>
    </row>
    <row r="38" spans="1:6" s="102" customFormat="1">
      <c r="A38" s="232"/>
      <c r="B38" s="292" t="s">
        <v>217</v>
      </c>
      <c r="C38" s="124">
        <v>2502.0263151441131</v>
      </c>
      <c r="D38" s="124">
        <v>1400.6738740994288</v>
      </c>
      <c r="E38" s="125">
        <f t="shared" si="1"/>
        <v>1101.3524410446844</v>
      </c>
      <c r="F38" s="111" t="s">
        <v>218</v>
      </c>
    </row>
    <row r="39" spans="1:6" s="102" customFormat="1" ht="7.9" customHeight="1">
      <c r="A39" s="234"/>
      <c r="B39" s="295"/>
      <c r="C39" s="130"/>
      <c r="D39" s="130"/>
      <c r="E39" s="131"/>
      <c r="F39" s="112"/>
    </row>
    <row r="40" spans="1:6" s="101" customFormat="1" ht="16.7" customHeight="1">
      <c r="A40" s="233" t="s">
        <v>287</v>
      </c>
      <c r="B40" s="238" t="s">
        <v>288</v>
      </c>
      <c r="C40" s="223">
        <f>C41+C42</f>
        <v>15178357.325695571</v>
      </c>
      <c r="D40" s="224">
        <f>D41+D42</f>
        <v>5139315.401848726</v>
      </c>
      <c r="E40" s="225">
        <f t="shared" si="1"/>
        <v>10039041.923846845</v>
      </c>
      <c r="F40" s="228" t="s">
        <v>317</v>
      </c>
    </row>
    <row r="41" spans="1:6" s="102" customFormat="1">
      <c r="A41" s="232"/>
      <c r="B41" s="111" t="s">
        <v>210</v>
      </c>
      <c r="C41" s="123">
        <v>15041968.795809889</v>
      </c>
      <c r="D41" s="124">
        <v>5110863.8614713158</v>
      </c>
      <c r="E41" s="125">
        <f t="shared" si="1"/>
        <v>9931104.9343385734</v>
      </c>
      <c r="F41" s="111" t="s">
        <v>211</v>
      </c>
    </row>
    <row r="42" spans="1:6" s="102" customFormat="1">
      <c r="A42" s="232"/>
      <c r="B42" s="111" t="s">
        <v>217</v>
      </c>
      <c r="C42" s="123">
        <v>136388.52988568068</v>
      </c>
      <c r="D42" s="124">
        <v>28451.54037741054</v>
      </c>
      <c r="E42" s="125">
        <f t="shared" si="1"/>
        <v>107936.98950827014</v>
      </c>
      <c r="F42" s="111" t="s">
        <v>218</v>
      </c>
    </row>
    <row r="43" spans="1:6" s="102" customFormat="1" ht="8.25" customHeight="1">
      <c r="A43" s="232"/>
      <c r="B43" s="226"/>
      <c r="C43" s="218"/>
      <c r="D43" s="219"/>
      <c r="E43" s="220"/>
      <c r="F43" s="229"/>
    </row>
    <row r="44" spans="1:6" s="101" customFormat="1" ht="24">
      <c r="A44" s="233" t="s">
        <v>289</v>
      </c>
      <c r="B44" s="227" t="s">
        <v>290</v>
      </c>
      <c r="C44" s="223">
        <f>C45</f>
        <v>10211594.852860956</v>
      </c>
      <c r="D44" s="224">
        <f>D45</f>
        <v>2537679.9454743573</v>
      </c>
      <c r="E44" s="225">
        <f t="shared" si="1"/>
        <v>7673914.9073865982</v>
      </c>
      <c r="F44" s="228" t="s">
        <v>318</v>
      </c>
    </row>
    <row r="45" spans="1:6" s="102" customFormat="1">
      <c r="A45" s="232"/>
      <c r="B45" s="111" t="s">
        <v>212</v>
      </c>
      <c r="C45" s="123">
        <v>10211594.852860956</v>
      </c>
      <c r="D45" s="124">
        <v>2537679.9454743573</v>
      </c>
      <c r="E45" s="125">
        <f t="shared" si="1"/>
        <v>7673914.9073865982</v>
      </c>
      <c r="F45" s="111" t="s">
        <v>213</v>
      </c>
    </row>
    <row r="46" spans="1:6" s="102" customFormat="1" ht="5.25" customHeight="1">
      <c r="A46" s="232"/>
      <c r="B46" s="226"/>
      <c r="C46" s="218"/>
      <c r="D46" s="219"/>
      <c r="E46" s="220"/>
      <c r="F46" s="111"/>
    </row>
    <row r="47" spans="1:6" s="101" customFormat="1" ht="24">
      <c r="A47" s="233" t="s">
        <v>291</v>
      </c>
      <c r="B47" s="227" t="s">
        <v>292</v>
      </c>
      <c r="C47" s="223">
        <f>C48+C49</f>
        <v>19777132.990474906</v>
      </c>
      <c r="D47" s="224">
        <f>D48+D49</f>
        <v>4459412.1708849724</v>
      </c>
      <c r="E47" s="225">
        <f t="shared" si="1"/>
        <v>15317720.819589933</v>
      </c>
      <c r="F47" s="228" t="s">
        <v>319</v>
      </c>
    </row>
    <row r="48" spans="1:6" s="102" customFormat="1">
      <c r="A48" s="232"/>
      <c r="B48" s="111" t="s">
        <v>210</v>
      </c>
      <c r="C48" s="123">
        <v>6091764.4363035429</v>
      </c>
      <c r="D48" s="124">
        <v>2674931.9159670454</v>
      </c>
      <c r="E48" s="125">
        <f t="shared" si="1"/>
        <v>3416832.5203364976</v>
      </c>
      <c r="F48" s="111" t="s">
        <v>211</v>
      </c>
    </row>
    <row r="49" spans="1:6" s="102" customFormat="1">
      <c r="A49" s="232"/>
      <c r="B49" s="111" t="s">
        <v>217</v>
      </c>
      <c r="C49" s="123">
        <v>13685368.554171363</v>
      </c>
      <c r="D49" s="124">
        <v>1784480.2549179271</v>
      </c>
      <c r="E49" s="125">
        <f t="shared" si="1"/>
        <v>11900888.299253436</v>
      </c>
      <c r="F49" s="111" t="s">
        <v>218</v>
      </c>
    </row>
    <row r="50" spans="1:6" s="102" customFormat="1" ht="8.25" customHeight="1">
      <c r="A50" s="232"/>
      <c r="B50" s="226"/>
      <c r="C50" s="218"/>
      <c r="D50" s="219"/>
      <c r="E50" s="220"/>
      <c r="F50" s="226"/>
    </row>
    <row r="51" spans="1:6" s="101" customFormat="1" ht="24">
      <c r="A51" s="233" t="s">
        <v>293</v>
      </c>
      <c r="B51" s="227" t="s">
        <v>294</v>
      </c>
      <c r="C51" s="223">
        <f>C52+C53+C54</f>
        <v>6566299.4487967277</v>
      </c>
      <c r="D51" s="224">
        <f>D52+D53+D54</f>
        <v>2507081.3906183345</v>
      </c>
      <c r="E51" s="225">
        <f t="shared" si="1"/>
        <v>4059218.0581783932</v>
      </c>
      <c r="F51" s="228" t="s">
        <v>320</v>
      </c>
    </row>
    <row r="52" spans="1:6" s="102" customFormat="1">
      <c r="A52" s="232"/>
      <c r="B52" s="111" t="s">
        <v>210</v>
      </c>
      <c r="C52" s="123">
        <v>5460406.0481840372</v>
      </c>
      <c r="D52" s="124">
        <v>2075639.8413601499</v>
      </c>
      <c r="E52" s="125">
        <f t="shared" si="1"/>
        <v>3384766.2068238873</v>
      </c>
      <c r="F52" s="111" t="s">
        <v>211</v>
      </c>
    </row>
    <row r="53" spans="1:6" s="102" customFormat="1">
      <c r="A53" s="232"/>
      <c r="B53" s="111" t="s">
        <v>327</v>
      </c>
      <c r="C53" s="123">
        <v>421029.53957999998</v>
      </c>
      <c r="D53" s="124">
        <v>146777.16999999998</v>
      </c>
      <c r="E53" s="125">
        <f t="shared" si="1"/>
        <v>274252.36958</v>
      </c>
      <c r="F53" s="111" t="s">
        <v>214</v>
      </c>
    </row>
    <row r="54" spans="1:6" s="102" customFormat="1">
      <c r="A54" s="232"/>
      <c r="B54" s="111" t="s">
        <v>217</v>
      </c>
      <c r="C54" s="123">
        <v>684863.86103269109</v>
      </c>
      <c r="D54" s="124">
        <v>284664.37925818464</v>
      </c>
      <c r="E54" s="125">
        <f t="shared" si="1"/>
        <v>400199.48177450645</v>
      </c>
      <c r="F54" s="111" t="s">
        <v>218</v>
      </c>
    </row>
    <row r="55" spans="1:6" s="102" customFormat="1" ht="8.25" customHeight="1">
      <c r="A55" s="232"/>
      <c r="B55" s="226"/>
      <c r="C55" s="218"/>
      <c r="D55" s="219"/>
      <c r="E55" s="220"/>
      <c r="F55" s="226"/>
    </row>
    <row r="56" spans="1:6" s="101" customFormat="1" ht="37.15" customHeight="1">
      <c r="A56" s="233" t="s">
        <v>295</v>
      </c>
      <c r="B56" s="227" t="s">
        <v>296</v>
      </c>
      <c r="C56" s="223">
        <f>C57+C58</f>
        <v>5406492.4049191577</v>
      </c>
      <c r="D56" s="224">
        <f>D57+D58</f>
        <v>2697399.9021068267</v>
      </c>
      <c r="E56" s="225">
        <f t="shared" si="1"/>
        <v>2709092.5028123311</v>
      </c>
      <c r="F56" s="228" t="s">
        <v>321</v>
      </c>
    </row>
    <row r="57" spans="1:6" s="102" customFormat="1">
      <c r="A57" s="232"/>
      <c r="B57" s="111" t="s">
        <v>210</v>
      </c>
      <c r="C57" s="123">
        <v>5399031.1833652249</v>
      </c>
      <c r="D57" s="124">
        <v>2694748.9879868198</v>
      </c>
      <c r="E57" s="125">
        <f t="shared" si="1"/>
        <v>2704282.195378405</v>
      </c>
      <c r="F57" s="111" t="s">
        <v>211</v>
      </c>
    </row>
    <row r="58" spans="1:6" s="102" customFormat="1">
      <c r="A58" s="232"/>
      <c r="B58" s="111" t="s">
        <v>217</v>
      </c>
      <c r="C58" s="123">
        <v>7461.2215539326016</v>
      </c>
      <c r="D58" s="124">
        <v>2650.9141200069707</v>
      </c>
      <c r="E58" s="125">
        <f t="shared" si="1"/>
        <v>4810.3074339256309</v>
      </c>
      <c r="F58" s="111" t="s">
        <v>218</v>
      </c>
    </row>
    <row r="59" spans="1:6" s="102" customFormat="1" ht="11.25" customHeight="1">
      <c r="A59" s="232"/>
      <c r="B59" s="226"/>
      <c r="C59" s="218"/>
      <c r="D59" s="219"/>
      <c r="E59" s="220"/>
      <c r="F59" s="226"/>
    </row>
    <row r="60" spans="1:6" s="101" customFormat="1" ht="36" customHeight="1">
      <c r="A60" s="233" t="s">
        <v>297</v>
      </c>
      <c r="B60" s="227" t="s">
        <v>298</v>
      </c>
      <c r="C60" s="223">
        <f>C61</f>
        <v>11269203.735086637</v>
      </c>
      <c r="D60" s="224">
        <f>D61</f>
        <v>3973718.0635624626</v>
      </c>
      <c r="E60" s="225">
        <f t="shared" si="1"/>
        <v>7295485.6715241745</v>
      </c>
      <c r="F60" s="228" t="s">
        <v>322</v>
      </c>
    </row>
    <row r="61" spans="1:6" s="102" customFormat="1">
      <c r="A61" s="232"/>
      <c r="B61" s="111" t="s">
        <v>327</v>
      </c>
      <c r="C61" s="123">
        <v>11269203.735086637</v>
      </c>
      <c r="D61" s="124">
        <v>3973718.0635624626</v>
      </c>
      <c r="E61" s="125">
        <f t="shared" si="1"/>
        <v>7295485.6715241745</v>
      </c>
      <c r="F61" s="111" t="s">
        <v>214</v>
      </c>
    </row>
    <row r="62" spans="1:6" s="102" customFormat="1" ht="4.9000000000000004" customHeight="1">
      <c r="A62" s="232"/>
      <c r="B62" s="226"/>
      <c r="C62" s="218"/>
      <c r="D62" s="219"/>
      <c r="E62" s="220"/>
      <c r="F62" s="226"/>
    </row>
    <row r="63" spans="1:6" s="101" customFormat="1">
      <c r="A63" s="233" t="s">
        <v>299</v>
      </c>
      <c r="B63" s="227" t="s">
        <v>300</v>
      </c>
      <c r="C63" s="223">
        <f>C64+C65+C66+C67</f>
        <v>13113210.921709217</v>
      </c>
      <c r="D63" s="224">
        <f>D64+D65+D66+D67</f>
        <v>3724184.4468032564</v>
      </c>
      <c r="E63" s="225">
        <f t="shared" si="1"/>
        <v>9389026.4749059603</v>
      </c>
      <c r="F63" s="228" t="s">
        <v>323</v>
      </c>
    </row>
    <row r="64" spans="1:6" s="102" customFormat="1">
      <c r="A64" s="232"/>
      <c r="B64" s="111" t="s">
        <v>210</v>
      </c>
      <c r="C64" s="123">
        <v>3376689.5638038544</v>
      </c>
      <c r="D64" s="124">
        <v>1463223.8399188409</v>
      </c>
      <c r="E64" s="125">
        <f t="shared" si="1"/>
        <v>1913465.7238850135</v>
      </c>
      <c r="F64" s="111" t="s">
        <v>211</v>
      </c>
    </row>
    <row r="65" spans="1:6" s="102" customFormat="1">
      <c r="A65" s="232"/>
      <c r="B65" s="111" t="s">
        <v>327</v>
      </c>
      <c r="C65" s="123">
        <v>9431698.2726739999</v>
      </c>
      <c r="D65" s="124">
        <v>2212941.2000000002</v>
      </c>
      <c r="E65" s="125">
        <f t="shared" si="1"/>
        <v>7218757.0726739997</v>
      </c>
      <c r="F65" s="111" t="s">
        <v>214</v>
      </c>
    </row>
    <row r="66" spans="1:6" s="102" customFormat="1" ht="36">
      <c r="A66" s="232"/>
      <c r="B66" s="111" t="s">
        <v>215</v>
      </c>
      <c r="C66" s="123">
        <v>154564.0936419155</v>
      </c>
      <c r="D66" s="124">
        <v>10047.217636320001</v>
      </c>
      <c r="E66" s="125">
        <f t="shared" si="1"/>
        <v>144516.87600559549</v>
      </c>
      <c r="F66" s="111" t="s">
        <v>216</v>
      </c>
    </row>
    <row r="67" spans="1:6" s="102" customFormat="1">
      <c r="A67" s="232"/>
      <c r="B67" s="111" t="s">
        <v>217</v>
      </c>
      <c r="C67" s="123">
        <v>150258.99158944699</v>
      </c>
      <c r="D67" s="124">
        <v>37972.189248095681</v>
      </c>
      <c r="E67" s="125">
        <f t="shared" si="1"/>
        <v>112286.80234135131</v>
      </c>
      <c r="F67" s="111" t="s">
        <v>218</v>
      </c>
    </row>
    <row r="68" spans="1:6" s="102" customFormat="1" ht="6.75" customHeight="1">
      <c r="A68" s="232"/>
      <c r="B68" s="226"/>
      <c r="C68" s="218"/>
      <c r="D68" s="219"/>
      <c r="E68" s="220"/>
      <c r="F68" s="226"/>
    </row>
    <row r="69" spans="1:6" s="101" customFormat="1" ht="24">
      <c r="A69" s="233" t="s">
        <v>301</v>
      </c>
      <c r="B69" s="227" t="s">
        <v>302</v>
      </c>
      <c r="C69" s="223">
        <f>C70+C71+C72+C73</f>
        <v>11849399.76858387</v>
      </c>
      <c r="D69" s="224">
        <f>D70+D71+D72+D73</f>
        <v>4105083.4173051692</v>
      </c>
      <c r="E69" s="225">
        <f t="shared" si="1"/>
        <v>7744316.3512786999</v>
      </c>
      <c r="F69" s="228" t="s">
        <v>324</v>
      </c>
    </row>
    <row r="70" spans="1:6" s="102" customFormat="1">
      <c r="A70" s="232"/>
      <c r="B70" s="111" t="s">
        <v>210</v>
      </c>
      <c r="C70" s="123">
        <v>10094428.077587666</v>
      </c>
      <c r="D70" s="124">
        <v>3604857.2152599245</v>
      </c>
      <c r="E70" s="125">
        <f t="shared" si="1"/>
        <v>6489570.8623277415</v>
      </c>
      <c r="F70" s="111" t="s">
        <v>211</v>
      </c>
    </row>
    <row r="71" spans="1:6" s="102" customFormat="1">
      <c r="A71" s="232"/>
      <c r="B71" s="111" t="s">
        <v>327</v>
      </c>
      <c r="C71" s="123">
        <v>1602426.70101</v>
      </c>
      <c r="D71" s="124">
        <v>478194.73500000004</v>
      </c>
      <c r="E71" s="125">
        <f t="shared" si="1"/>
        <v>1124231.9660099999</v>
      </c>
      <c r="F71" s="111" t="s">
        <v>214</v>
      </c>
    </row>
    <row r="72" spans="1:6" s="102" customFormat="1" ht="36">
      <c r="A72" s="232"/>
      <c r="B72" s="111" t="s">
        <v>215</v>
      </c>
      <c r="C72" s="123">
        <v>144601.20726213499</v>
      </c>
      <c r="D72" s="124">
        <v>19247.14068352</v>
      </c>
      <c r="E72" s="125">
        <f t="shared" si="1"/>
        <v>125354.06657861499</v>
      </c>
      <c r="F72" s="111" t="s">
        <v>216</v>
      </c>
    </row>
    <row r="73" spans="1:6" s="102" customFormat="1">
      <c r="A73" s="232"/>
      <c r="B73" s="111" t="s">
        <v>217</v>
      </c>
      <c r="C73" s="123">
        <v>7943.7827240689148</v>
      </c>
      <c r="D73" s="124">
        <v>2784.3263617246166</v>
      </c>
      <c r="E73" s="125">
        <f t="shared" si="1"/>
        <v>5159.4563623442982</v>
      </c>
      <c r="F73" s="111" t="s">
        <v>218</v>
      </c>
    </row>
    <row r="74" spans="1:6" s="102" customFormat="1" ht="7.9" customHeight="1">
      <c r="A74" s="232"/>
      <c r="B74" s="111"/>
      <c r="C74" s="123"/>
      <c r="D74" s="124"/>
      <c r="E74" s="125"/>
      <c r="F74" s="111"/>
    </row>
    <row r="75" spans="1:6" s="101" customFormat="1" ht="24">
      <c r="A75" s="233" t="s">
        <v>303</v>
      </c>
      <c r="B75" s="294" t="s">
        <v>304</v>
      </c>
      <c r="C75" s="223">
        <f>C76+C77+C78+C79</f>
        <v>2761671.439649309</v>
      </c>
      <c r="D75" s="224">
        <f>D76+D77+D78+D79</f>
        <v>1305269.5952330502</v>
      </c>
      <c r="E75" s="225">
        <f t="shared" si="1"/>
        <v>1456401.8444162589</v>
      </c>
      <c r="F75" s="357" t="s">
        <v>697</v>
      </c>
    </row>
    <row r="76" spans="1:6" s="103" customFormat="1">
      <c r="A76" s="232"/>
      <c r="B76" s="111" t="s">
        <v>210</v>
      </c>
      <c r="C76" s="123">
        <v>1510527.5589004834</v>
      </c>
      <c r="D76" s="124">
        <v>946298.49981623469</v>
      </c>
      <c r="E76" s="125">
        <f t="shared" si="1"/>
        <v>564229.05908424873</v>
      </c>
      <c r="F76" s="111" t="s">
        <v>211</v>
      </c>
    </row>
    <row r="77" spans="1:6" s="103" customFormat="1">
      <c r="A77" s="232"/>
      <c r="B77" s="111" t="s">
        <v>327</v>
      </c>
      <c r="C77" s="123">
        <v>1022318.0819259998</v>
      </c>
      <c r="D77" s="124">
        <v>278638.85500000004</v>
      </c>
      <c r="E77" s="125">
        <f t="shared" si="1"/>
        <v>743679.22692599986</v>
      </c>
      <c r="F77" s="111" t="s">
        <v>214</v>
      </c>
    </row>
    <row r="78" spans="1:6" s="103" customFormat="1" ht="36">
      <c r="A78" s="232"/>
      <c r="B78" s="111" t="s">
        <v>215</v>
      </c>
      <c r="C78" s="123">
        <v>15602.4495157567</v>
      </c>
      <c r="D78" s="124">
        <v>2930.9190138399999</v>
      </c>
      <c r="E78" s="125">
        <f t="shared" si="1"/>
        <v>12671.530501916699</v>
      </c>
      <c r="F78" s="111" t="s">
        <v>216</v>
      </c>
    </row>
    <row r="79" spans="1:6" s="102" customFormat="1">
      <c r="A79" s="234"/>
      <c r="B79" s="112" t="s">
        <v>217</v>
      </c>
      <c r="C79" s="129">
        <v>213223.34930706929</v>
      </c>
      <c r="D79" s="130">
        <v>77401.321402975605</v>
      </c>
      <c r="E79" s="131">
        <f t="shared" si="1"/>
        <v>135822.02790409367</v>
      </c>
      <c r="F79" s="112" t="s">
        <v>218</v>
      </c>
    </row>
    <row r="80" spans="1:6" s="102" customFormat="1" ht="6.6" customHeight="1">
      <c r="A80" s="232"/>
      <c r="B80" s="226"/>
      <c r="C80" s="218"/>
      <c r="D80" s="219"/>
      <c r="E80" s="220"/>
      <c r="F80" s="226"/>
    </row>
    <row r="81" spans="1:6" s="101" customFormat="1" ht="24">
      <c r="A81" s="233" t="s">
        <v>305</v>
      </c>
      <c r="B81" s="227" t="s">
        <v>306</v>
      </c>
      <c r="C81" s="223">
        <f>C82+C83+C84</f>
        <v>5120283.9977598144</v>
      </c>
      <c r="D81" s="224">
        <f>D82+D83+D84</f>
        <v>2096227.6712026002</v>
      </c>
      <c r="E81" s="225">
        <f t="shared" si="1"/>
        <v>3024056.3265572144</v>
      </c>
      <c r="F81" s="228" t="s">
        <v>325</v>
      </c>
    </row>
    <row r="82" spans="1:6" s="102" customFormat="1">
      <c r="A82" s="232"/>
      <c r="B82" s="111" t="s">
        <v>210</v>
      </c>
      <c r="C82" s="123">
        <v>1091882.1315634002</v>
      </c>
      <c r="D82" s="124">
        <v>472937.73660541035</v>
      </c>
      <c r="E82" s="125">
        <f t="shared" si="1"/>
        <v>618944.3949579898</v>
      </c>
      <c r="F82" s="111" t="s">
        <v>211</v>
      </c>
    </row>
    <row r="83" spans="1:6" s="102" customFormat="1" ht="36">
      <c r="A83" s="232"/>
      <c r="B83" s="111" t="s">
        <v>215</v>
      </c>
      <c r="C83" s="123">
        <v>2787648.3888564557</v>
      </c>
      <c r="D83" s="124">
        <v>1152004.8392233988</v>
      </c>
      <c r="E83" s="125">
        <f t="shared" si="1"/>
        <v>1635643.5496330569</v>
      </c>
      <c r="F83" s="111" t="s">
        <v>216</v>
      </c>
    </row>
    <row r="84" spans="1:6" s="102" customFormat="1">
      <c r="A84" s="232"/>
      <c r="B84" s="111" t="s">
        <v>217</v>
      </c>
      <c r="C84" s="123">
        <v>1240753.4773399588</v>
      </c>
      <c r="D84" s="124">
        <v>471285.09537379094</v>
      </c>
      <c r="E84" s="125">
        <f t="shared" si="1"/>
        <v>769468.38196616783</v>
      </c>
      <c r="F84" s="111" t="s">
        <v>218</v>
      </c>
    </row>
    <row r="85" spans="1:6" s="102" customFormat="1">
      <c r="A85" s="232"/>
      <c r="B85" s="226"/>
      <c r="C85" s="218"/>
      <c r="D85" s="219"/>
      <c r="E85" s="220"/>
      <c r="F85" s="226"/>
    </row>
    <row r="86" spans="1:6" s="101" customFormat="1" ht="72">
      <c r="A86" s="233" t="s">
        <v>307</v>
      </c>
      <c r="B86" s="227" t="s">
        <v>308</v>
      </c>
      <c r="C86" s="223">
        <f>C87</f>
        <v>340961.19865963288</v>
      </c>
      <c r="D86" s="224">
        <v>0</v>
      </c>
      <c r="E86" s="225">
        <f t="shared" ref="E86:E95" si="2">C86-D86</f>
        <v>340961.19865963288</v>
      </c>
      <c r="F86" s="228" t="s">
        <v>326</v>
      </c>
    </row>
    <row r="87" spans="1:6" s="102" customFormat="1">
      <c r="A87" s="232"/>
      <c r="B87" s="111" t="s">
        <v>217</v>
      </c>
      <c r="C87" s="123">
        <v>340961.19865963288</v>
      </c>
      <c r="D87" s="124"/>
      <c r="E87" s="125">
        <f>C87</f>
        <v>340961.19865963288</v>
      </c>
      <c r="F87" s="111" t="s">
        <v>218</v>
      </c>
    </row>
    <row r="88" spans="1:6" s="102" customFormat="1">
      <c r="A88" s="232"/>
      <c r="B88" s="226"/>
      <c r="C88" s="218"/>
      <c r="D88" s="219"/>
      <c r="E88" s="220"/>
      <c r="F88" s="226"/>
    </row>
    <row r="89" spans="1:6" s="105" customFormat="1">
      <c r="A89" s="235"/>
      <c r="B89" s="54" t="s">
        <v>219</v>
      </c>
      <c r="C89" s="126">
        <f>C91+C92+C93+C94+C95</f>
        <v>336403662.21216637</v>
      </c>
      <c r="D89" s="127">
        <f>D91+D92+D93+D94+D95</f>
        <v>153329553.31575641</v>
      </c>
      <c r="E89" s="128">
        <f t="shared" si="2"/>
        <v>183074108.89640996</v>
      </c>
      <c r="F89" s="104" t="s">
        <v>220</v>
      </c>
    </row>
    <row r="90" spans="1:6" s="105" customFormat="1" ht="7.9" customHeight="1">
      <c r="A90" s="235"/>
      <c r="B90" s="54"/>
      <c r="C90" s="126"/>
      <c r="D90" s="127"/>
      <c r="E90" s="128"/>
      <c r="F90" s="104"/>
    </row>
    <row r="91" spans="1:6" s="105" customFormat="1">
      <c r="A91" s="235"/>
      <c r="B91" s="111" t="s">
        <v>210</v>
      </c>
      <c r="C91" s="132">
        <f>C7+C12+C15+C19+C22+C25+C29+C33+C37+C41+C48+C52+C57+C64+C70+C76+C82</f>
        <v>248421918.37832344</v>
      </c>
      <c r="D91" s="133">
        <f>D7+D12+D15+D19+D22+D25+D29+D33+D37+D41+D48+D52+D57+D64+D70+D76+D82</f>
        <v>130707314.55441755</v>
      </c>
      <c r="E91" s="134">
        <f t="shared" si="2"/>
        <v>117714603.82390589</v>
      </c>
      <c r="F91" s="111" t="s">
        <v>211</v>
      </c>
    </row>
    <row r="92" spans="1:6" s="105" customFormat="1">
      <c r="A92" s="235"/>
      <c r="B92" s="111" t="s">
        <v>212</v>
      </c>
      <c r="C92" s="132">
        <f>C44</f>
        <v>10211594.852860956</v>
      </c>
      <c r="D92" s="133">
        <f>D44</f>
        <v>2537679.9454743573</v>
      </c>
      <c r="E92" s="134">
        <f t="shared" si="2"/>
        <v>7673914.9073865982</v>
      </c>
      <c r="F92" s="111" t="s">
        <v>213</v>
      </c>
    </row>
    <row r="93" spans="1:6" s="105" customFormat="1">
      <c r="A93" s="235"/>
      <c r="B93" s="111" t="s">
        <v>329</v>
      </c>
      <c r="C93" s="132">
        <f>C8+C53+C61+C65+C71+C77</f>
        <v>24147694.605926633</v>
      </c>
      <c r="D93" s="133">
        <f>D8+D53+D61+D65+D71+D77</f>
        <v>7230626.420039963</v>
      </c>
      <c r="E93" s="134">
        <f t="shared" si="2"/>
        <v>16917068.18588667</v>
      </c>
      <c r="F93" s="111" t="s">
        <v>214</v>
      </c>
    </row>
    <row r="94" spans="1:6" s="105" customFormat="1" ht="36">
      <c r="A94" s="235"/>
      <c r="B94" s="111" t="s">
        <v>328</v>
      </c>
      <c r="C94" s="132">
        <f>C66+C72+C78+C83</f>
        <v>3102416.1392762628</v>
      </c>
      <c r="D94" s="133">
        <f>D66+D72+D78+D83</f>
        <v>1184230.1165570789</v>
      </c>
      <c r="E94" s="134">
        <f t="shared" si="2"/>
        <v>1918186.0227191839</v>
      </c>
      <c r="F94" s="111" t="s">
        <v>216</v>
      </c>
    </row>
    <row r="95" spans="1:6" s="105" customFormat="1">
      <c r="A95" s="358"/>
      <c r="B95" s="112" t="s">
        <v>217</v>
      </c>
      <c r="C95" s="359">
        <f>C9+C16+C26+C30+C34+C38+C42+C49+C54+C58+C67+C73+C79+C84+C87</f>
        <v>50520038.235779099</v>
      </c>
      <c r="D95" s="360">
        <f>D9+D16+D26+D30+D34+D38+D42+D49+D54+D58+D67+D73+D79+D84+D87</f>
        <v>11669702.279267473</v>
      </c>
      <c r="E95" s="361">
        <f t="shared" si="2"/>
        <v>38850335.956511624</v>
      </c>
      <c r="F95" s="112" t="s">
        <v>218</v>
      </c>
    </row>
    <row r="96" spans="1:6">
      <c r="A96" s="236"/>
      <c r="B96" s="120"/>
      <c r="C96" s="76"/>
      <c r="D96" s="76"/>
      <c r="E96" s="76"/>
      <c r="F96" s="120"/>
    </row>
    <row r="97" spans="2:6">
      <c r="B97" s="60"/>
      <c r="F97" s="60"/>
    </row>
  </sheetData>
  <mergeCells count="7">
    <mergeCell ref="A2:B2"/>
    <mergeCell ref="E2:F2"/>
    <mergeCell ref="D3:E3"/>
    <mergeCell ref="A1:F1"/>
    <mergeCell ref="F3:F4"/>
    <mergeCell ref="B3:B4"/>
    <mergeCell ref="A3:A4"/>
  </mergeCells>
  <printOptions horizontalCentered="1"/>
  <pageMargins left="0.70866141732283472" right="0.51181102362204722" top="0.51181102362204722" bottom="0.51181102362204722" header="0.31496062992125984" footer="0.31496062992125984"/>
  <pageSetup paperSize="9" orientation="portrait" r:id="rId1"/>
  <rowBreaks count="2" manualBreakCount="2">
    <brk id="39" max="16383" man="1"/>
    <brk id="7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I97"/>
  <sheetViews>
    <sheetView view="pageBreakPreview" zoomScaleNormal="120" zoomScaleSheetLayoutView="100" workbookViewId="0">
      <selection activeCell="J52" sqref="J52"/>
    </sheetView>
  </sheetViews>
  <sheetFormatPr defaultRowHeight="15"/>
  <cols>
    <col min="1" max="1" width="2.42578125" style="77" customWidth="1"/>
    <col min="2" max="2" width="18.5703125" style="78" customWidth="1"/>
    <col min="3" max="3" width="10.85546875" style="33" bestFit="1" customWidth="1"/>
    <col min="4" max="4" width="9.85546875" style="33" customWidth="1"/>
    <col min="5" max="5" width="9.28515625" style="33" bestFit="1" customWidth="1"/>
    <col min="6" max="6" width="11.28515625" style="33" customWidth="1"/>
    <col min="7" max="7" width="10.7109375" style="33" customWidth="1"/>
    <col min="8" max="8" width="18.85546875" style="33" customWidth="1"/>
    <col min="9" max="9" width="8.28515625" customWidth="1"/>
  </cols>
  <sheetData>
    <row r="1" spans="1:9" ht="37.5" customHeight="1">
      <c r="A1" s="898" t="s">
        <v>886</v>
      </c>
      <c r="B1" s="898"/>
      <c r="C1" s="898"/>
      <c r="D1" s="898"/>
      <c r="E1" s="898"/>
      <c r="F1" s="898"/>
      <c r="G1" s="898"/>
      <c r="H1" s="898"/>
    </row>
    <row r="2" spans="1:9">
      <c r="A2" s="144"/>
      <c r="B2" s="144"/>
      <c r="C2" s="144"/>
      <c r="D2" s="144"/>
      <c r="E2" s="144"/>
      <c r="F2" s="144"/>
      <c r="G2" s="144"/>
      <c r="H2" s="144"/>
    </row>
    <row r="3" spans="1:9" s="20" customFormat="1" ht="11.25">
      <c r="A3" s="905" t="s">
        <v>790</v>
      </c>
      <c r="B3" s="905"/>
      <c r="C3" s="67"/>
      <c r="D3" s="67"/>
      <c r="E3" s="906" t="s">
        <v>791</v>
      </c>
      <c r="F3" s="906"/>
      <c r="G3" s="906"/>
      <c r="H3" s="906"/>
      <c r="I3" s="21"/>
    </row>
    <row r="4" spans="1:9" ht="22.5" customHeight="1">
      <c r="A4" s="907"/>
      <c r="B4" s="908"/>
      <c r="C4" s="601" t="s">
        <v>511</v>
      </c>
      <c r="D4" s="910" t="s">
        <v>573</v>
      </c>
      <c r="E4" s="910"/>
      <c r="F4" s="910"/>
      <c r="G4" s="910"/>
      <c r="H4" s="909"/>
    </row>
    <row r="5" spans="1:9" ht="91.5" customHeight="1">
      <c r="A5" s="907"/>
      <c r="B5" s="908"/>
      <c r="C5" s="607" t="s">
        <v>513</v>
      </c>
      <c r="D5" s="607" t="s">
        <v>576</v>
      </c>
      <c r="E5" s="607" t="s">
        <v>518</v>
      </c>
      <c r="F5" s="607" t="s">
        <v>808</v>
      </c>
      <c r="G5" s="607" t="s">
        <v>516</v>
      </c>
      <c r="H5" s="909"/>
    </row>
    <row r="6" spans="1:9" ht="7.9" customHeight="1">
      <c r="A6" s="363"/>
      <c r="B6" s="477"/>
      <c r="C6" s="473"/>
      <c r="D6" s="474"/>
      <c r="E6" s="474"/>
      <c r="F6" s="474"/>
      <c r="G6" s="475"/>
      <c r="H6" s="363"/>
    </row>
    <row r="7" spans="1:9" s="106" customFormat="1" ht="24">
      <c r="A7" s="385" t="s">
        <v>269</v>
      </c>
      <c r="B7" s="294" t="s">
        <v>270</v>
      </c>
      <c r="C7" s="722">
        <f>'Cont productie pe AE'!E6</f>
        <v>21397802.084383234</v>
      </c>
      <c r="D7" s="723">
        <f>D8+D9+D10</f>
        <v>2705559.559473061</v>
      </c>
      <c r="E7" s="723">
        <f t="shared" ref="E7:F7" si="0">E8+E9+E10</f>
        <v>132516.136</v>
      </c>
      <c r="F7" s="723">
        <f t="shared" si="0"/>
        <v>15434.529864608819</v>
      </c>
      <c r="G7" s="724">
        <f>C7-D7-E7+F7</f>
        <v>18575160.918774784</v>
      </c>
      <c r="H7" s="228" t="s">
        <v>309</v>
      </c>
    </row>
    <row r="8" spans="1:9" s="107" customFormat="1" ht="24">
      <c r="A8" s="386"/>
      <c r="B8" s="725" t="s">
        <v>210</v>
      </c>
      <c r="C8" s="726">
        <f>'Cont productie pe AE'!E7</f>
        <v>8603795.3100366294</v>
      </c>
      <c r="D8" s="727">
        <v>2445985.9894730612</v>
      </c>
      <c r="E8" s="727">
        <v>34793.895999999993</v>
      </c>
      <c r="F8" s="727">
        <v>15434.529864608819</v>
      </c>
      <c r="G8" s="728">
        <f t="shared" ref="G8:G72" si="1">C8-D8-E8+F8</f>
        <v>6138449.9544281773</v>
      </c>
      <c r="H8" s="729" t="s">
        <v>211</v>
      </c>
    </row>
    <row r="9" spans="1:9" s="107" customFormat="1" ht="24">
      <c r="A9" s="386"/>
      <c r="B9" s="725" t="s">
        <v>327</v>
      </c>
      <c r="C9" s="726">
        <f>'Cont productie pe AE'!E8</f>
        <v>260661.87917249996</v>
      </c>
      <c r="D9" s="727">
        <v>259573.56999999998</v>
      </c>
      <c r="E9" s="727"/>
      <c r="F9" s="727"/>
      <c r="G9" s="728">
        <f t="shared" si="1"/>
        <v>1088.3091724999831</v>
      </c>
      <c r="H9" s="729" t="s">
        <v>214</v>
      </c>
    </row>
    <row r="10" spans="1:9" s="107" customFormat="1" ht="12">
      <c r="A10" s="386"/>
      <c r="B10" s="725" t="s">
        <v>217</v>
      </c>
      <c r="C10" s="726">
        <f>'Cont productie pe AE'!E9</f>
        <v>12533344.895174105</v>
      </c>
      <c r="D10" s="727"/>
      <c r="E10" s="727">
        <v>97722.240000000005</v>
      </c>
      <c r="F10" s="727"/>
      <c r="G10" s="728">
        <f t="shared" si="1"/>
        <v>12435622.655174104</v>
      </c>
      <c r="H10" s="729" t="s">
        <v>218</v>
      </c>
    </row>
    <row r="11" spans="1:9" s="107" customFormat="1" ht="12">
      <c r="A11" s="386"/>
      <c r="B11" s="725"/>
      <c r="C11" s="726"/>
      <c r="D11" s="727"/>
      <c r="E11" s="727"/>
      <c r="F11" s="727"/>
      <c r="G11" s="728"/>
      <c r="H11" s="729"/>
    </row>
    <row r="12" spans="1:9" s="106" customFormat="1" ht="24">
      <c r="A12" s="385" t="s">
        <v>271</v>
      </c>
      <c r="B12" s="294" t="s">
        <v>272</v>
      </c>
      <c r="C12" s="722">
        <f>'Cont productie pe AE'!E11</f>
        <v>537121.39419204823</v>
      </c>
      <c r="D12" s="723">
        <f>D13</f>
        <v>216108.99035708705</v>
      </c>
      <c r="E12" s="723">
        <f t="shared" ref="E12:F12" si="2">E13</f>
        <v>16201.670266502362</v>
      </c>
      <c r="F12" s="723">
        <f t="shared" si="2"/>
        <v>0</v>
      </c>
      <c r="G12" s="724">
        <f t="shared" si="1"/>
        <v>304810.73356845882</v>
      </c>
      <c r="H12" s="228" t="s">
        <v>310</v>
      </c>
    </row>
    <row r="13" spans="1:9" s="108" customFormat="1" ht="24">
      <c r="A13" s="386"/>
      <c r="B13" s="725" t="s">
        <v>210</v>
      </c>
      <c r="C13" s="726">
        <f>'Cont productie pe AE'!E12</f>
        <v>537121.39419204823</v>
      </c>
      <c r="D13" s="727">
        <v>216108.99035708705</v>
      </c>
      <c r="E13" s="727">
        <v>16201.670266502362</v>
      </c>
      <c r="F13" s="727"/>
      <c r="G13" s="728">
        <f t="shared" si="1"/>
        <v>304810.73356845882</v>
      </c>
      <c r="H13" s="729" t="s">
        <v>211</v>
      </c>
    </row>
    <row r="14" spans="1:9" s="108" customFormat="1" ht="12">
      <c r="A14" s="386"/>
      <c r="B14" s="725"/>
      <c r="C14" s="726"/>
      <c r="D14" s="727"/>
      <c r="E14" s="727"/>
      <c r="F14" s="727"/>
      <c r="G14" s="728"/>
      <c r="H14" s="729"/>
    </row>
    <row r="15" spans="1:9" s="106" customFormat="1" ht="24">
      <c r="A15" s="385" t="s">
        <v>273</v>
      </c>
      <c r="B15" s="294" t="s">
        <v>274</v>
      </c>
      <c r="C15" s="722">
        <f>'Cont productie pe AE'!E14</f>
        <v>22377574.994418316</v>
      </c>
      <c r="D15" s="723">
        <f>D16+D17</f>
        <v>12135010.955525545</v>
      </c>
      <c r="E15" s="723">
        <f t="shared" ref="E15:F15" si="3">E16+E17</f>
        <v>181213.76259042503</v>
      </c>
      <c r="F15" s="723">
        <f t="shared" si="3"/>
        <v>0</v>
      </c>
      <c r="G15" s="724">
        <f t="shared" si="1"/>
        <v>10061350.276302345</v>
      </c>
      <c r="H15" s="228" t="s">
        <v>311</v>
      </c>
    </row>
    <row r="16" spans="1:9" s="108" customFormat="1" ht="24">
      <c r="A16" s="386"/>
      <c r="B16" s="725" t="s">
        <v>210</v>
      </c>
      <c r="C16" s="726">
        <f>'Cont productie pe AE'!E15</f>
        <v>21538313.987706296</v>
      </c>
      <c r="D16" s="727">
        <v>12135010.955525545</v>
      </c>
      <c r="E16" s="727">
        <v>47580.113634915666</v>
      </c>
      <c r="F16" s="727"/>
      <c r="G16" s="728">
        <f t="shared" si="1"/>
        <v>9355722.9185458347</v>
      </c>
      <c r="H16" s="729" t="s">
        <v>211</v>
      </c>
    </row>
    <row r="17" spans="1:8" s="108" customFormat="1" ht="12">
      <c r="A17" s="386"/>
      <c r="B17" s="725" t="s">
        <v>217</v>
      </c>
      <c r="C17" s="726">
        <f>'Cont productie pe AE'!E16</f>
        <v>839261.00671202131</v>
      </c>
      <c r="D17" s="727"/>
      <c r="E17" s="727">
        <v>133633.64895550936</v>
      </c>
      <c r="F17" s="727"/>
      <c r="G17" s="728">
        <f t="shared" si="1"/>
        <v>705627.35775651201</v>
      </c>
      <c r="H17" s="729" t="s">
        <v>218</v>
      </c>
    </row>
    <row r="18" spans="1:8" s="108" customFormat="1" ht="12">
      <c r="A18" s="386"/>
      <c r="B18" s="725"/>
      <c r="C18" s="726"/>
      <c r="D18" s="727"/>
      <c r="E18" s="727"/>
      <c r="F18" s="727"/>
      <c r="G18" s="728"/>
      <c r="H18" s="729"/>
    </row>
    <row r="19" spans="1:8" s="106" customFormat="1" ht="72">
      <c r="A19" s="385" t="s">
        <v>275</v>
      </c>
      <c r="B19" s="294" t="s">
        <v>276</v>
      </c>
      <c r="C19" s="730">
        <f>'Cont productie pe AE'!E18</f>
        <v>4798625.2852607695</v>
      </c>
      <c r="D19" s="731">
        <f>D20</f>
        <v>2349356.6540578417</v>
      </c>
      <c r="E19" s="731">
        <f>E20</f>
        <v>44181.388154346991</v>
      </c>
      <c r="F19" s="731">
        <f>F20</f>
        <v>0</v>
      </c>
      <c r="G19" s="732">
        <f t="shared" si="1"/>
        <v>2405087.2430485808</v>
      </c>
      <c r="H19" s="228" t="s">
        <v>312</v>
      </c>
    </row>
    <row r="20" spans="1:8" s="108" customFormat="1" ht="24">
      <c r="A20" s="386"/>
      <c r="B20" s="725" t="s">
        <v>210</v>
      </c>
      <c r="C20" s="726">
        <f>'Cont productie pe AE'!E19</f>
        <v>4798625.2852607695</v>
      </c>
      <c r="D20" s="727">
        <v>2349356.6540578417</v>
      </c>
      <c r="E20" s="727">
        <v>44181.388154346991</v>
      </c>
      <c r="F20" s="727"/>
      <c r="G20" s="728">
        <f t="shared" si="1"/>
        <v>2405087.2430485808</v>
      </c>
      <c r="H20" s="729" t="s">
        <v>211</v>
      </c>
    </row>
    <row r="21" spans="1:8" s="108" customFormat="1" ht="12">
      <c r="A21" s="386"/>
      <c r="B21" s="725"/>
      <c r="C21" s="726"/>
      <c r="D21" s="727"/>
      <c r="E21" s="727"/>
      <c r="F21" s="727"/>
      <c r="G21" s="728"/>
      <c r="H21" s="729"/>
    </row>
    <row r="22" spans="1:8" s="106" customFormat="1" ht="60">
      <c r="A22" s="385" t="s">
        <v>277</v>
      </c>
      <c r="B22" s="294" t="s">
        <v>278</v>
      </c>
      <c r="C22" s="730">
        <f>'Cont productie pe AE'!E21</f>
        <v>1673638.2867624392</v>
      </c>
      <c r="D22" s="731">
        <f>D23</f>
        <v>948300.60867102945</v>
      </c>
      <c r="E22" s="731">
        <f t="shared" ref="E22:F22" si="4">E23</f>
        <v>73613.711605010016</v>
      </c>
      <c r="F22" s="731">
        <f t="shared" si="4"/>
        <v>0</v>
      </c>
      <c r="G22" s="732">
        <f t="shared" si="1"/>
        <v>651723.96648639976</v>
      </c>
      <c r="H22" s="228" t="s">
        <v>313</v>
      </c>
    </row>
    <row r="23" spans="1:8" s="108" customFormat="1" ht="24">
      <c r="A23" s="386"/>
      <c r="B23" s="725" t="s">
        <v>210</v>
      </c>
      <c r="C23" s="726">
        <f>'Cont productie pe AE'!E22</f>
        <v>1673638.2867624392</v>
      </c>
      <c r="D23" s="727">
        <v>948300.60867102945</v>
      </c>
      <c r="E23" s="727">
        <v>73613.711605010016</v>
      </c>
      <c r="F23" s="727"/>
      <c r="G23" s="728">
        <f t="shared" si="1"/>
        <v>651723.96648639976</v>
      </c>
      <c r="H23" s="729" t="s">
        <v>211</v>
      </c>
    </row>
    <row r="24" spans="1:8" s="108" customFormat="1" ht="12">
      <c r="A24" s="386"/>
      <c r="B24" s="725"/>
      <c r="C24" s="726"/>
      <c r="D24" s="727"/>
      <c r="E24" s="727"/>
      <c r="F24" s="727"/>
      <c r="G24" s="728"/>
      <c r="H24" s="729"/>
    </row>
    <row r="25" spans="1:8" s="106" customFormat="1" ht="12">
      <c r="A25" s="385" t="s">
        <v>279</v>
      </c>
      <c r="B25" s="294" t="s">
        <v>280</v>
      </c>
      <c r="C25" s="730">
        <f>'Cont productie pe AE'!E24</f>
        <v>18019101.886371858</v>
      </c>
      <c r="D25" s="731">
        <f>D26+D27</f>
        <v>3762941.8439514763</v>
      </c>
      <c r="E25" s="731">
        <f t="shared" ref="E25:F25" si="5">E26+E27</f>
        <v>164769.58518717697</v>
      </c>
      <c r="F25" s="731">
        <f t="shared" si="5"/>
        <v>0</v>
      </c>
      <c r="G25" s="732">
        <f t="shared" si="1"/>
        <v>14091390.457233205</v>
      </c>
      <c r="H25" s="228" t="s">
        <v>314</v>
      </c>
    </row>
    <row r="26" spans="1:8" s="108" customFormat="1" ht="24">
      <c r="A26" s="386"/>
      <c r="B26" s="725" t="s">
        <v>210</v>
      </c>
      <c r="C26" s="726">
        <f>'Cont productie pe AE'!E25</f>
        <v>9528943.6460809894</v>
      </c>
      <c r="D26" s="727">
        <v>3762941.8439514763</v>
      </c>
      <c r="E26" s="727">
        <v>43262.473416563967</v>
      </c>
      <c r="F26" s="727"/>
      <c r="G26" s="728">
        <f t="shared" si="1"/>
        <v>5722739.3287129486</v>
      </c>
      <c r="H26" s="729" t="s">
        <v>211</v>
      </c>
    </row>
    <row r="27" spans="1:8" s="108" customFormat="1" ht="12">
      <c r="A27" s="386"/>
      <c r="B27" s="725" t="s">
        <v>217</v>
      </c>
      <c r="C27" s="726">
        <f>'Cont productie pe AE'!E26</f>
        <v>8490158.2402908634</v>
      </c>
      <c r="D27" s="727"/>
      <c r="E27" s="727">
        <v>121507.111770613</v>
      </c>
      <c r="F27" s="727"/>
      <c r="G27" s="728">
        <f t="shared" si="1"/>
        <v>8368651.1285202503</v>
      </c>
      <c r="H27" s="729" t="s">
        <v>218</v>
      </c>
    </row>
    <row r="28" spans="1:8" s="108" customFormat="1" ht="12">
      <c r="A28" s="476"/>
      <c r="B28" s="733"/>
      <c r="C28" s="734"/>
      <c r="D28" s="735"/>
      <c r="E28" s="735"/>
      <c r="F28" s="735"/>
      <c r="G28" s="736"/>
      <c r="H28" s="737"/>
    </row>
    <row r="29" spans="1:8" s="106" customFormat="1" ht="62.25" customHeight="1">
      <c r="A29" s="385" t="s">
        <v>281</v>
      </c>
      <c r="B29" s="478" t="s">
        <v>282</v>
      </c>
      <c r="C29" s="738">
        <f>'Cont productie pe AE'!E28</f>
        <v>32727083.812912147</v>
      </c>
      <c r="D29" s="739">
        <f>D30+D31</f>
        <v>14826942.42765641</v>
      </c>
      <c r="E29" s="739">
        <f t="shared" ref="E29:F29" si="6">E30+E31</f>
        <v>475561.36967361276</v>
      </c>
      <c r="F29" s="739">
        <f t="shared" si="6"/>
        <v>0</v>
      </c>
      <c r="G29" s="740">
        <f t="shared" si="1"/>
        <v>17424580.015582126</v>
      </c>
      <c r="H29" s="228" t="s">
        <v>315</v>
      </c>
    </row>
    <row r="30" spans="1:8" s="108" customFormat="1" ht="24">
      <c r="A30" s="386"/>
      <c r="B30" s="725" t="s">
        <v>210</v>
      </c>
      <c r="C30" s="726">
        <f>'Cont productie pe AE'!E29</f>
        <v>29992870.841940936</v>
      </c>
      <c r="D30" s="727">
        <v>14826942.42765641</v>
      </c>
      <c r="E30" s="727">
        <v>124865.04162814733</v>
      </c>
      <c r="F30" s="727"/>
      <c r="G30" s="728">
        <f t="shared" si="1"/>
        <v>15041063.372656379</v>
      </c>
      <c r="H30" s="729" t="s">
        <v>211</v>
      </c>
    </row>
    <row r="31" spans="1:8" s="108" customFormat="1" ht="12">
      <c r="A31" s="386"/>
      <c r="B31" s="725" t="s">
        <v>217</v>
      </c>
      <c r="C31" s="726">
        <f>'Cont productie pe AE'!E30</f>
        <v>2734212.970971209</v>
      </c>
      <c r="D31" s="727"/>
      <c r="E31" s="727">
        <v>350696.3280454654</v>
      </c>
      <c r="F31" s="727"/>
      <c r="G31" s="728">
        <f t="shared" si="1"/>
        <v>2383516.6429257435</v>
      </c>
      <c r="H31" s="729" t="s">
        <v>218</v>
      </c>
    </row>
    <row r="32" spans="1:8" s="108" customFormat="1" ht="12">
      <c r="A32" s="386"/>
      <c r="B32" s="725"/>
      <c r="C32" s="726"/>
      <c r="D32" s="727"/>
      <c r="E32" s="727"/>
      <c r="F32" s="727"/>
      <c r="G32" s="728"/>
      <c r="H32" s="729"/>
    </row>
    <row r="33" spans="1:8" s="106" customFormat="1" ht="24">
      <c r="A33" s="385" t="s">
        <v>283</v>
      </c>
      <c r="B33" s="294" t="s">
        <v>284</v>
      </c>
      <c r="C33" s="730">
        <f>'Cont productie pe AE'!E32</f>
        <v>10208790.488198567</v>
      </c>
      <c r="D33" s="731">
        <f>D34+D35</f>
        <v>5171469.5034122607</v>
      </c>
      <c r="E33" s="731">
        <f t="shared" ref="E33:F33" si="7">E34+E35</f>
        <v>145068.0129270383</v>
      </c>
      <c r="F33" s="731">
        <f t="shared" si="7"/>
        <v>32499.858142782632</v>
      </c>
      <c r="G33" s="732">
        <f t="shared" si="1"/>
        <v>4924752.8300020508</v>
      </c>
      <c r="H33" s="228" t="s">
        <v>316</v>
      </c>
    </row>
    <row r="34" spans="1:8" s="108" customFormat="1" ht="24">
      <c r="A34" s="386"/>
      <c r="B34" s="725" t="s">
        <v>210</v>
      </c>
      <c r="C34" s="726">
        <f>'Cont productie pe AE'!E33</f>
        <v>9734065.9424799196</v>
      </c>
      <c r="D34" s="727">
        <v>5171469.5034122607</v>
      </c>
      <c r="E34" s="727">
        <v>38089.560313696638</v>
      </c>
      <c r="F34" s="727">
        <v>32499.858142782632</v>
      </c>
      <c r="G34" s="728">
        <f t="shared" si="1"/>
        <v>4557006.7368967449</v>
      </c>
      <c r="H34" s="729" t="s">
        <v>211</v>
      </c>
    </row>
    <row r="35" spans="1:8" s="108" customFormat="1" ht="12">
      <c r="A35" s="386"/>
      <c r="B35" s="725" t="s">
        <v>217</v>
      </c>
      <c r="C35" s="726">
        <f>'Cont productie pe AE'!E34</f>
        <v>474724.54571864905</v>
      </c>
      <c r="D35" s="727"/>
      <c r="E35" s="727">
        <v>106978.45261334168</v>
      </c>
      <c r="F35" s="727"/>
      <c r="G35" s="728">
        <f t="shared" si="1"/>
        <v>367746.09310530737</v>
      </c>
      <c r="H35" s="729" t="s">
        <v>218</v>
      </c>
    </row>
    <row r="36" spans="1:8" s="108" customFormat="1" ht="12">
      <c r="A36" s="386"/>
      <c r="B36" s="725"/>
      <c r="C36" s="726"/>
      <c r="D36" s="727"/>
      <c r="E36" s="727"/>
      <c r="F36" s="727"/>
      <c r="G36" s="728"/>
      <c r="H36" s="729"/>
    </row>
    <row r="37" spans="1:8" s="106" customFormat="1" ht="37.5" customHeight="1">
      <c r="A37" s="385" t="s">
        <v>285</v>
      </c>
      <c r="B37" s="294" t="s">
        <v>286</v>
      </c>
      <c r="C37" s="730">
        <f>'Cont productie pe AE'!E36</f>
        <v>2285134.5847544959</v>
      </c>
      <c r="D37" s="731">
        <f>D38+D39</f>
        <v>1279404.0623985692</v>
      </c>
      <c r="E37" s="731">
        <f t="shared" ref="E37:F37" si="8">E38+E39</f>
        <v>50986.211529160762</v>
      </c>
      <c r="F37" s="731">
        <f t="shared" si="8"/>
        <v>0</v>
      </c>
      <c r="G37" s="732">
        <f t="shared" si="1"/>
        <v>954744.31082676596</v>
      </c>
      <c r="H37" s="228" t="s">
        <v>695</v>
      </c>
    </row>
    <row r="38" spans="1:8" s="108" customFormat="1" ht="24">
      <c r="A38" s="386"/>
      <c r="B38" s="725" t="s">
        <v>210</v>
      </c>
      <c r="C38" s="726">
        <f>'Cont productie pe AE'!E37</f>
        <v>2284033.2323134514</v>
      </c>
      <c r="D38" s="727">
        <v>1279404.0623985692</v>
      </c>
      <c r="E38" s="727">
        <v>50986.211529160762</v>
      </c>
      <c r="F38" s="727"/>
      <c r="G38" s="728">
        <f t="shared" si="1"/>
        <v>953642.95838572143</v>
      </c>
      <c r="H38" s="729" t="s">
        <v>211</v>
      </c>
    </row>
    <row r="39" spans="1:8" s="108" customFormat="1" ht="12">
      <c r="A39" s="386"/>
      <c r="B39" s="725" t="s">
        <v>217</v>
      </c>
      <c r="C39" s="726">
        <f>'Cont productie pe AE'!E38</f>
        <v>1101.3524410446844</v>
      </c>
      <c r="D39" s="727"/>
      <c r="E39" s="727"/>
      <c r="F39" s="727"/>
      <c r="G39" s="728">
        <f t="shared" si="1"/>
        <v>1101.3524410446844</v>
      </c>
      <c r="H39" s="729" t="s">
        <v>218</v>
      </c>
    </row>
    <row r="40" spans="1:8" s="108" customFormat="1" ht="8.25" customHeight="1">
      <c r="A40" s="386"/>
      <c r="B40" s="725"/>
      <c r="C40" s="726"/>
      <c r="D40" s="727"/>
      <c r="E40" s="727"/>
      <c r="F40" s="727"/>
      <c r="G40" s="728"/>
      <c r="H40" s="729"/>
    </row>
    <row r="41" spans="1:8" s="106" customFormat="1" ht="24">
      <c r="A41" s="385" t="s">
        <v>287</v>
      </c>
      <c r="B41" s="294" t="s">
        <v>288</v>
      </c>
      <c r="C41" s="730">
        <f>'Cont productie pe AE'!E40</f>
        <v>10039041.923846845</v>
      </c>
      <c r="D41" s="731">
        <f>D42+D43</f>
        <v>5190744.3772862321</v>
      </c>
      <c r="E41" s="731">
        <f t="shared" ref="E41:F41" si="9">E42+E43</f>
        <v>173372.71842364498</v>
      </c>
      <c r="F41" s="731">
        <f t="shared" si="9"/>
        <v>22558.838706597344</v>
      </c>
      <c r="G41" s="732">
        <f t="shared" si="1"/>
        <v>4697483.6668435652</v>
      </c>
      <c r="H41" s="228" t="s">
        <v>317</v>
      </c>
    </row>
    <row r="42" spans="1:8" s="108" customFormat="1" ht="24">
      <c r="A42" s="386"/>
      <c r="B42" s="725" t="s">
        <v>210</v>
      </c>
      <c r="C42" s="726">
        <f>'Cont productie pe AE'!E41</f>
        <v>9931104.9343385734</v>
      </c>
      <c r="D42" s="727">
        <v>5190744.3772862321</v>
      </c>
      <c r="E42" s="727">
        <v>65518.243650696146</v>
      </c>
      <c r="F42" s="727">
        <v>22558.838706597344</v>
      </c>
      <c r="G42" s="728">
        <f t="shared" si="1"/>
        <v>4697401.1521082427</v>
      </c>
      <c r="H42" s="729" t="s">
        <v>211</v>
      </c>
    </row>
    <row r="43" spans="1:8" s="108" customFormat="1" ht="12">
      <c r="A43" s="386"/>
      <c r="B43" s="725" t="s">
        <v>217</v>
      </c>
      <c r="C43" s="726">
        <f>'Cont productie pe AE'!E42</f>
        <v>107936.98950827014</v>
      </c>
      <c r="D43" s="727"/>
      <c r="E43" s="727">
        <v>107854.47477294883</v>
      </c>
      <c r="F43" s="727"/>
      <c r="G43" s="728">
        <f t="shared" si="1"/>
        <v>82.514735321310582</v>
      </c>
      <c r="H43" s="729" t="s">
        <v>218</v>
      </c>
    </row>
    <row r="44" spans="1:8" s="108" customFormat="1" ht="8.25" customHeight="1">
      <c r="A44" s="386"/>
      <c r="B44" s="725"/>
      <c r="C44" s="726"/>
      <c r="D44" s="727"/>
      <c r="E44" s="727"/>
      <c r="F44" s="727"/>
      <c r="G44" s="728"/>
      <c r="H44" s="729"/>
    </row>
    <row r="45" spans="1:8" s="106" customFormat="1" ht="27.75" customHeight="1">
      <c r="A45" s="385" t="s">
        <v>289</v>
      </c>
      <c r="B45" s="294" t="s">
        <v>290</v>
      </c>
      <c r="C45" s="730">
        <f>'Cont productie pe AE'!E44</f>
        <v>7673914.9073865982</v>
      </c>
      <c r="D45" s="731">
        <f>D46</f>
        <v>2686598.2797161834</v>
      </c>
      <c r="E45" s="731">
        <f t="shared" ref="E45:F45" si="10">E46</f>
        <v>0</v>
      </c>
      <c r="F45" s="731">
        <f t="shared" si="10"/>
        <v>0</v>
      </c>
      <c r="G45" s="732">
        <f t="shared" si="1"/>
        <v>4987316.6276704147</v>
      </c>
      <c r="H45" s="228" t="s">
        <v>318</v>
      </c>
    </row>
    <row r="46" spans="1:8" s="108" customFormat="1" ht="24">
      <c r="A46" s="386"/>
      <c r="B46" s="725" t="s">
        <v>212</v>
      </c>
      <c r="C46" s="726">
        <f>'Cont productie pe AE'!E45</f>
        <v>7673914.9073865982</v>
      </c>
      <c r="D46" s="727">
        <v>2686598.2797161834</v>
      </c>
      <c r="E46" s="727"/>
      <c r="F46" s="727"/>
      <c r="G46" s="728">
        <f t="shared" si="1"/>
        <v>4987316.6276704147</v>
      </c>
      <c r="H46" s="729" t="s">
        <v>213</v>
      </c>
    </row>
    <row r="47" spans="1:8" s="108" customFormat="1" ht="9.1999999999999993" customHeight="1">
      <c r="A47" s="386"/>
      <c r="B47" s="725"/>
      <c r="C47" s="726"/>
      <c r="D47" s="727"/>
      <c r="E47" s="727"/>
      <c r="F47" s="727"/>
      <c r="G47" s="728"/>
      <c r="H47" s="729"/>
    </row>
    <row r="48" spans="1:8" s="106" customFormat="1" ht="36">
      <c r="A48" s="385" t="s">
        <v>291</v>
      </c>
      <c r="B48" s="294" t="s">
        <v>292</v>
      </c>
      <c r="C48" s="730">
        <f>'Cont productie pe AE'!E47</f>
        <v>15317720.819589933</v>
      </c>
      <c r="D48" s="731">
        <f>D49+D50</f>
        <v>1094436.738310151</v>
      </c>
      <c r="E48" s="731">
        <f t="shared" ref="E48:F48" si="11">E49+E50</f>
        <v>131200.01686590281</v>
      </c>
      <c r="F48" s="731">
        <f t="shared" si="11"/>
        <v>0</v>
      </c>
      <c r="G48" s="732">
        <f t="shared" si="1"/>
        <v>14092084.064413879</v>
      </c>
      <c r="H48" s="228" t="s">
        <v>319</v>
      </c>
    </row>
    <row r="49" spans="1:8" s="108" customFormat="1" ht="24">
      <c r="A49" s="386"/>
      <c r="B49" s="725" t="s">
        <v>210</v>
      </c>
      <c r="C49" s="726">
        <f>'Cont productie pe AE'!E48</f>
        <v>3416832.5203364976</v>
      </c>
      <c r="D49" s="727">
        <v>1094436.738310151</v>
      </c>
      <c r="E49" s="727">
        <v>34448.331198175503</v>
      </c>
      <c r="F49" s="727"/>
      <c r="G49" s="728">
        <f t="shared" si="1"/>
        <v>2287947.4508281713</v>
      </c>
      <c r="H49" s="729" t="s">
        <v>211</v>
      </c>
    </row>
    <row r="50" spans="1:8" s="108" customFormat="1" ht="12">
      <c r="A50" s="386"/>
      <c r="B50" s="725" t="s">
        <v>217</v>
      </c>
      <c r="C50" s="726">
        <f>'Cont productie pe AE'!E49</f>
        <v>11900888.299253436</v>
      </c>
      <c r="D50" s="727"/>
      <c r="E50" s="727">
        <v>96751.685667727303</v>
      </c>
      <c r="F50" s="727"/>
      <c r="G50" s="728">
        <f t="shared" si="1"/>
        <v>11804136.613585709</v>
      </c>
      <c r="H50" s="729" t="s">
        <v>218</v>
      </c>
    </row>
    <row r="51" spans="1:8" s="108" customFormat="1" ht="6.75" customHeight="1">
      <c r="A51" s="386"/>
      <c r="B51" s="725"/>
      <c r="C51" s="726"/>
      <c r="D51" s="727"/>
      <c r="E51" s="727"/>
      <c r="F51" s="727"/>
      <c r="G51" s="728"/>
      <c r="H51" s="729"/>
    </row>
    <row r="52" spans="1:8" s="106" customFormat="1" ht="48">
      <c r="A52" s="385" t="s">
        <v>293</v>
      </c>
      <c r="B52" s="294" t="s">
        <v>294</v>
      </c>
      <c r="C52" s="730">
        <f>'Cont productie pe AE'!E51</f>
        <v>4059218.0581783932</v>
      </c>
      <c r="D52" s="731">
        <f>D53+D54+D55</f>
        <v>2261676.3974446044</v>
      </c>
      <c r="E52" s="731">
        <f t="shared" ref="E52:F52" si="12">E53+E54+E55</f>
        <v>32870.075374078086</v>
      </c>
      <c r="F52" s="731">
        <f t="shared" si="12"/>
        <v>0</v>
      </c>
      <c r="G52" s="732">
        <f t="shared" si="1"/>
        <v>1764671.5853597107</v>
      </c>
      <c r="H52" s="228" t="s">
        <v>320</v>
      </c>
    </row>
    <row r="53" spans="1:8" s="108" customFormat="1" ht="24">
      <c r="A53" s="386"/>
      <c r="B53" s="725" t="s">
        <v>210</v>
      </c>
      <c r="C53" s="726">
        <f>'Cont productie pe AE'!E52</f>
        <v>3384766.2068238873</v>
      </c>
      <c r="D53" s="727">
        <v>1987682.9674446043</v>
      </c>
      <c r="E53" s="727">
        <v>8630.480925566937</v>
      </c>
      <c r="F53" s="727"/>
      <c r="G53" s="728">
        <f t="shared" si="1"/>
        <v>1388452.7584537161</v>
      </c>
      <c r="H53" s="729" t="s">
        <v>211</v>
      </c>
    </row>
    <row r="54" spans="1:8" s="108" customFormat="1" ht="24">
      <c r="A54" s="386"/>
      <c r="B54" s="725" t="s">
        <v>327</v>
      </c>
      <c r="C54" s="726">
        <f>'Cont productie pe AE'!E53</f>
        <v>274252.36958</v>
      </c>
      <c r="D54" s="727">
        <v>273993.43000000005</v>
      </c>
      <c r="E54" s="727"/>
      <c r="F54" s="727"/>
      <c r="G54" s="728">
        <f t="shared" si="1"/>
        <v>258.93957999994745</v>
      </c>
      <c r="H54" s="729" t="s">
        <v>214</v>
      </c>
    </row>
    <row r="55" spans="1:8" s="108" customFormat="1" ht="12">
      <c r="A55" s="386"/>
      <c r="B55" s="725" t="s">
        <v>217</v>
      </c>
      <c r="C55" s="726">
        <f>'Cont productie pe AE'!E54</f>
        <v>400199.48177450645</v>
      </c>
      <c r="D55" s="727"/>
      <c r="E55" s="727">
        <v>24239.59444851115</v>
      </c>
      <c r="F55" s="727"/>
      <c r="G55" s="728">
        <f t="shared" si="1"/>
        <v>375959.88732599531</v>
      </c>
      <c r="H55" s="729" t="s">
        <v>218</v>
      </c>
    </row>
    <row r="56" spans="1:8" s="108" customFormat="1" ht="10.9" customHeight="1">
      <c r="A56" s="479"/>
      <c r="B56" s="733"/>
      <c r="C56" s="734"/>
      <c r="D56" s="735"/>
      <c r="E56" s="735"/>
      <c r="F56" s="735"/>
      <c r="G56" s="736"/>
      <c r="H56" s="737"/>
    </row>
    <row r="57" spans="1:8" s="106" customFormat="1" ht="60">
      <c r="A57" s="385" t="s">
        <v>295</v>
      </c>
      <c r="B57" s="478" t="s">
        <v>296</v>
      </c>
      <c r="C57" s="738">
        <f>'Cont productie pe AE'!E56</f>
        <v>2709092.5028123311</v>
      </c>
      <c r="D57" s="739">
        <f>D58+D59</f>
        <v>1406297.6645796618</v>
      </c>
      <c r="E57" s="739">
        <f t="shared" ref="E57:F57" si="13">E58+E59</f>
        <v>27348.468155009101</v>
      </c>
      <c r="F57" s="739">
        <f t="shared" si="13"/>
        <v>20924.863634016525</v>
      </c>
      <c r="G57" s="740">
        <f t="shared" si="1"/>
        <v>1296371.2337116767</v>
      </c>
      <c r="H57" s="228" t="s">
        <v>321</v>
      </c>
    </row>
    <row r="58" spans="1:8" s="108" customFormat="1" ht="24">
      <c r="A58" s="386"/>
      <c r="B58" s="725" t="s">
        <v>210</v>
      </c>
      <c r="C58" s="726">
        <f>'Cont productie pe AE'!E57</f>
        <v>2704282.195378405</v>
      </c>
      <c r="D58" s="727">
        <v>1406297.6645796618</v>
      </c>
      <c r="E58" s="727">
        <v>23180.708594949512</v>
      </c>
      <c r="F58" s="727">
        <v>20924.863634016525</v>
      </c>
      <c r="G58" s="728">
        <f t="shared" si="1"/>
        <v>1295728.6858378104</v>
      </c>
      <c r="H58" s="729" t="s">
        <v>211</v>
      </c>
    </row>
    <row r="59" spans="1:8" s="108" customFormat="1" ht="12">
      <c r="A59" s="386"/>
      <c r="B59" s="725" t="s">
        <v>217</v>
      </c>
      <c r="C59" s="726">
        <f>'Cont productie pe AE'!E58</f>
        <v>4810.3074339256309</v>
      </c>
      <c r="D59" s="727"/>
      <c r="E59" s="727">
        <v>4167.7595600595887</v>
      </c>
      <c r="F59" s="727"/>
      <c r="G59" s="728">
        <f t="shared" si="1"/>
        <v>642.54787386604221</v>
      </c>
      <c r="H59" s="729" t="s">
        <v>218</v>
      </c>
    </row>
    <row r="60" spans="1:8" s="108" customFormat="1" ht="12">
      <c r="A60" s="386"/>
      <c r="B60" s="725"/>
      <c r="C60" s="726"/>
      <c r="D60" s="727"/>
      <c r="E60" s="727"/>
      <c r="F60" s="727"/>
      <c r="G60" s="728"/>
      <c r="H60" s="729"/>
    </row>
    <row r="61" spans="1:8" s="106" customFormat="1" ht="61.5" customHeight="1">
      <c r="A61" s="385" t="s">
        <v>297</v>
      </c>
      <c r="B61" s="294" t="s">
        <v>298</v>
      </c>
      <c r="C61" s="730">
        <f>'Cont productie pe AE'!E60</f>
        <v>7295485.6715241745</v>
      </c>
      <c r="D61" s="731">
        <f>D62</f>
        <v>6596650.5350000001</v>
      </c>
      <c r="E61" s="731">
        <f t="shared" ref="E61:F61" si="14">E62</f>
        <v>0</v>
      </c>
      <c r="F61" s="731">
        <f t="shared" si="14"/>
        <v>0</v>
      </c>
      <c r="G61" s="732">
        <f t="shared" si="1"/>
        <v>698835.13652417436</v>
      </c>
      <c r="H61" s="228" t="s">
        <v>322</v>
      </c>
    </row>
    <row r="62" spans="1:8" s="108" customFormat="1" ht="24">
      <c r="A62" s="386"/>
      <c r="B62" s="725" t="s">
        <v>327</v>
      </c>
      <c r="C62" s="726">
        <f>'Cont productie pe AE'!E61</f>
        <v>7295485.6715241745</v>
      </c>
      <c r="D62" s="727">
        <v>6596650.5350000001</v>
      </c>
      <c r="E62" s="727"/>
      <c r="F62" s="727"/>
      <c r="G62" s="728">
        <f t="shared" si="1"/>
        <v>698835.13652417436</v>
      </c>
      <c r="H62" s="729" t="s">
        <v>214</v>
      </c>
    </row>
    <row r="63" spans="1:8" s="108" customFormat="1" ht="12">
      <c r="A63" s="386"/>
      <c r="B63" s="725"/>
      <c r="C63" s="726"/>
      <c r="D63" s="727"/>
      <c r="E63" s="727"/>
      <c r="F63" s="727"/>
      <c r="G63" s="728"/>
      <c r="H63" s="729"/>
    </row>
    <row r="64" spans="1:8" s="106" customFormat="1" ht="12">
      <c r="A64" s="385" t="s">
        <v>299</v>
      </c>
      <c r="B64" s="294" t="s">
        <v>300</v>
      </c>
      <c r="C64" s="730">
        <f>'Cont productie pe AE'!E63</f>
        <v>9389026.4749059603</v>
      </c>
      <c r="D64" s="731">
        <f>D65+D66+D67+D68</f>
        <v>9130393.4182128794</v>
      </c>
      <c r="E64" s="731">
        <f t="shared" ref="E64:F64" si="15">E65+E66+E67+E68</f>
        <v>0</v>
      </c>
      <c r="F64" s="731">
        <f t="shared" si="15"/>
        <v>0</v>
      </c>
      <c r="G64" s="732">
        <f t="shared" si="1"/>
        <v>258633.05669308081</v>
      </c>
      <c r="H64" s="228" t="s">
        <v>323</v>
      </c>
    </row>
    <row r="65" spans="1:8" s="108" customFormat="1" ht="24">
      <c r="A65" s="386"/>
      <c r="B65" s="725" t="s">
        <v>210</v>
      </c>
      <c r="C65" s="726">
        <f>'Cont productie pe AE'!E64</f>
        <v>1913465.7238850135</v>
      </c>
      <c r="D65" s="727">
        <v>1904954.0832404115</v>
      </c>
      <c r="E65" s="727"/>
      <c r="F65" s="727"/>
      <c r="G65" s="728">
        <f t="shared" si="1"/>
        <v>8511.6406446020119</v>
      </c>
      <c r="H65" s="729" t="s">
        <v>211</v>
      </c>
    </row>
    <row r="66" spans="1:8" s="108" customFormat="1" ht="24">
      <c r="A66" s="386"/>
      <c r="B66" s="725" t="s">
        <v>327</v>
      </c>
      <c r="C66" s="726">
        <f>'Cont productie pe AE'!E65</f>
        <v>7218757.0726739997</v>
      </c>
      <c r="D66" s="727">
        <v>7196225.0999999996</v>
      </c>
      <c r="E66" s="727"/>
      <c r="F66" s="727"/>
      <c r="G66" s="728">
        <f t="shared" si="1"/>
        <v>22531.972674000077</v>
      </c>
      <c r="H66" s="729" t="s">
        <v>214</v>
      </c>
    </row>
    <row r="67" spans="1:8" s="108" customFormat="1" ht="48">
      <c r="A67" s="386"/>
      <c r="B67" s="725" t="s">
        <v>215</v>
      </c>
      <c r="C67" s="726">
        <f>'Cont productie pe AE'!E66</f>
        <v>144516.87600559549</v>
      </c>
      <c r="D67" s="727">
        <v>29214.234972468406</v>
      </c>
      <c r="E67" s="727"/>
      <c r="F67" s="727"/>
      <c r="G67" s="728">
        <f t="shared" si="1"/>
        <v>115302.64103312709</v>
      </c>
      <c r="H67" s="729" t="s">
        <v>216</v>
      </c>
    </row>
    <row r="68" spans="1:8" s="108" customFormat="1" ht="20.25" customHeight="1">
      <c r="A68" s="386"/>
      <c r="B68" s="725" t="s">
        <v>217</v>
      </c>
      <c r="C68" s="726">
        <f>'Cont productie pe AE'!E67</f>
        <v>112286.80234135131</v>
      </c>
      <c r="D68" s="727"/>
      <c r="E68" s="727"/>
      <c r="F68" s="727"/>
      <c r="G68" s="728">
        <f t="shared" si="1"/>
        <v>112286.80234135131</v>
      </c>
      <c r="H68" s="729" t="s">
        <v>218</v>
      </c>
    </row>
    <row r="69" spans="1:8" s="108" customFormat="1" ht="12">
      <c r="A69" s="386"/>
      <c r="B69" s="725"/>
      <c r="C69" s="726"/>
      <c r="D69" s="727"/>
      <c r="E69" s="727"/>
      <c r="F69" s="727"/>
      <c r="G69" s="728"/>
      <c r="H69" s="729"/>
    </row>
    <row r="70" spans="1:8" s="106" customFormat="1" ht="24">
      <c r="A70" s="385" t="s">
        <v>301</v>
      </c>
      <c r="B70" s="294" t="s">
        <v>302</v>
      </c>
      <c r="C70" s="730">
        <f>'Cont productie pe AE'!E69</f>
        <v>7744316.3512786999</v>
      </c>
      <c r="D70" s="731">
        <f>D71+D72+D73+D74</f>
        <v>6846061.5959755247</v>
      </c>
      <c r="E70" s="731">
        <f t="shared" ref="E70:F70" si="16">E71+E72+E73+E74</f>
        <v>0</v>
      </c>
      <c r="F70" s="731">
        <f t="shared" si="16"/>
        <v>0</v>
      </c>
      <c r="G70" s="732">
        <f t="shared" si="1"/>
        <v>898254.75530317519</v>
      </c>
      <c r="H70" s="228" t="s">
        <v>324</v>
      </c>
    </row>
    <row r="71" spans="1:8" s="108" customFormat="1" ht="24">
      <c r="A71" s="386"/>
      <c r="B71" s="725" t="s">
        <v>210</v>
      </c>
      <c r="C71" s="726">
        <f>'Cont productie pe AE'!E70</f>
        <v>6489570.8623277415</v>
      </c>
      <c r="D71" s="727">
        <v>5696093.5039054435</v>
      </c>
      <c r="E71" s="727"/>
      <c r="F71" s="727"/>
      <c r="G71" s="728">
        <f t="shared" si="1"/>
        <v>793477.35842229798</v>
      </c>
      <c r="H71" s="729" t="s">
        <v>211</v>
      </c>
    </row>
    <row r="72" spans="1:8" s="108" customFormat="1" ht="24">
      <c r="A72" s="386"/>
      <c r="B72" s="725" t="s">
        <v>327</v>
      </c>
      <c r="C72" s="726">
        <f>'Cont productie pe AE'!E71</f>
        <v>1124231.9660099999</v>
      </c>
      <c r="D72" s="727">
        <v>1122171.5649999999</v>
      </c>
      <c r="E72" s="727"/>
      <c r="F72" s="727"/>
      <c r="G72" s="728">
        <f t="shared" si="1"/>
        <v>2060.4010099999141</v>
      </c>
      <c r="H72" s="729" t="s">
        <v>214</v>
      </c>
    </row>
    <row r="73" spans="1:8" s="108" customFormat="1" ht="48">
      <c r="A73" s="386"/>
      <c r="B73" s="725" t="s">
        <v>215</v>
      </c>
      <c r="C73" s="726">
        <f>'Cont productie pe AE'!E72</f>
        <v>125354.06657861499</v>
      </c>
      <c r="D73" s="727">
        <v>27796.5270700822</v>
      </c>
      <c r="E73" s="727"/>
      <c r="F73" s="727"/>
      <c r="G73" s="728">
        <f t="shared" ref="G73:G96" si="17">C73-D73-E73+F73</f>
        <v>97557.539508532791</v>
      </c>
      <c r="H73" s="729" t="s">
        <v>216</v>
      </c>
    </row>
    <row r="74" spans="1:8" s="108" customFormat="1" ht="21.75" customHeight="1">
      <c r="A74" s="386"/>
      <c r="B74" s="725" t="s">
        <v>217</v>
      </c>
      <c r="C74" s="726">
        <f>'Cont productie pe AE'!E73</f>
        <v>5159.4563623442982</v>
      </c>
      <c r="D74" s="727"/>
      <c r="E74" s="727"/>
      <c r="F74" s="727"/>
      <c r="G74" s="728">
        <f t="shared" si="17"/>
        <v>5159.4563623442982</v>
      </c>
      <c r="H74" s="729" t="s">
        <v>218</v>
      </c>
    </row>
    <row r="75" spans="1:8" s="108" customFormat="1" ht="12">
      <c r="A75" s="386"/>
      <c r="B75" s="725"/>
      <c r="C75" s="726"/>
      <c r="D75" s="727"/>
      <c r="E75" s="727"/>
      <c r="F75" s="727"/>
      <c r="G75" s="728"/>
      <c r="H75" s="729"/>
    </row>
    <row r="76" spans="1:8" s="106" customFormat="1" ht="27.75" customHeight="1">
      <c r="A76" s="385" t="s">
        <v>303</v>
      </c>
      <c r="B76" s="294" t="s">
        <v>304</v>
      </c>
      <c r="C76" s="730">
        <f>'Cont productie pe AE'!E75</f>
        <v>1456401.8444162589</v>
      </c>
      <c r="D76" s="731">
        <f>D77+D78+D79+D80</f>
        <v>566387.33388124662</v>
      </c>
      <c r="E76" s="731">
        <f t="shared" ref="E76:F76" si="18">E77+E78+E79+E80</f>
        <v>0</v>
      </c>
      <c r="F76" s="731">
        <f t="shared" si="18"/>
        <v>37428.10965199468</v>
      </c>
      <c r="G76" s="732">
        <f t="shared" si="17"/>
        <v>927442.62018700689</v>
      </c>
      <c r="H76" s="228" t="s">
        <v>697</v>
      </c>
    </row>
    <row r="77" spans="1:8" s="108" customFormat="1" ht="24">
      <c r="A77" s="386"/>
      <c r="B77" s="725" t="s">
        <v>210</v>
      </c>
      <c r="C77" s="726">
        <f>'Cont productie pe AE'!E76</f>
        <v>564229.05908424873</v>
      </c>
      <c r="D77" s="727">
        <v>228228.24298091471</v>
      </c>
      <c r="E77" s="727"/>
      <c r="F77" s="727">
        <v>37428.10965199468</v>
      </c>
      <c r="G77" s="728">
        <f t="shared" si="17"/>
        <v>373428.92575532867</v>
      </c>
      <c r="H77" s="729" t="s">
        <v>211</v>
      </c>
    </row>
    <row r="78" spans="1:8" s="108" customFormat="1" ht="24">
      <c r="A78" s="386"/>
      <c r="B78" s="725" t="s">
        <v>327</v>
      </c>
      <c r="C78" s="726">
        <f>'Cont productie pe AE'!E77</f>
        <v>743679.22692599986</v>
      </c>
      <c r="D78" s="727">
        <v>335345.64500000002</v>
      </c>
      <c r="E78" s="727"/>
      <c r="F78" s="727"/>
      <c r="G78" s="728">
        <f t="shared" si="17"/>
        <v>408333.58192599984</v>
      </c>
      <c r="H78" s="729" t="s">
        <v>214</v>
      </c>
    </row>
    <row r="79" spans="1:8" s="108" customFormat="1" ht="48">
      <c r="A79" s="386"/>
      <c r="B79" s="725" t="s">
        <v>215</v>
      </c>
      <c r="C79" s="726">
        <f>'Cont productie pe AE'!E78</f>
        <v>12671.530501916699</v>
      </c>
      <c r="D79" s="727">
        <v>2813.4459003319826</v>
      </c>
      <c r="E79" s="727"/>
      <c r="F79" s="727"/>
      <c r="G79" s="728">
        <f t="shared" si="17"/>
        <v>9858.0846015847164</v>
      </c>
      <c r="H79" s="729" t="s">
        <v>216</v>
      </c>
    </row>
    <row r="80" spans="1:8" s="108" customFormat="1" ht="12">
      <c r="A80" s="386"/>
      <c r="B80" s="725" t="s">
        <v>217</v>
      </c>
      <c r="C80" s="726">
        <f>'Cont productie pe AE'!E79</f>
        <v>135822.02790409367</v>
      </c>
      <c r="D80" s="727"/>
      <c r="E80" s="727"/>
      <c r="F80" s="727"/>
      <c r="G80" s="728">
        <f t="shared" si="17"/>
        <v>135822.02790409367</v>
      </c>
      <c r="H80" s="729" t="s">
        <v>218</v>
      </c>
    </row>
    <row r="81" spans="1:8" s="108" customFormat="1" ht="12">
      <c r="A81" s="479"/>
      <c r="B81" s="733"/>
      <c r="C81" s="734"/>
      <c r="D81" s="735"/>
      <c r="E81" s="735"/>
      <c r="F81" s="735"/>
      <c r="G81" s="736"/>
      <c r="H81" s="737"/>
    </row>
    <row r="82" spans="1:8" s="106" customFormat="1" ht="24">
      <c r="A82" s="385" t="s">
        <v>305</v>
      </c>
      <c r="B82" s="478" t="s">
        <v>306</v>
      </c>
      <c r="C82" s="738">
        <f>'Cont productie pe AE'!E81</f>
        <v>3024056.3265572144</v>
      </c>
      <c r="D82" s="739">
        <f>D83+D84+D85</f>
        <v>1470892.5522135221</v>
      </c>
      <c r="E82" s="739">
        <f t="shared" ref="E82:F82" si="19">E83+E84+E85</f>
        <v>7560.3732480918134</v>
      </c>
      <c r="F82" s="739">
        <f t="shared" si="19"/>
        <v>0</v>
      </c>
      <c r="G82" s="740">
        <f t="shared" si="17"/>
        <v>1545603.4010956003</v>
      </c>
      <c r="H82" s="228" t="s">
        <v>325</v>
      </c>
    </row>
    <row r="83" spans="1:8" s="108" customFormat="1" ht="24">
      <c r="A83" s="386"/>
      <c r="B83" s="725" t="s">
        <v>210</v>
      </c>
      <c r="C83" s="726">
        <f>'Cont productie pe AE'!E82</f>
        <v>618944.3949579898</v>
      </c>
      <c r="D83" s="727">
        <v>513515.74454496184</v>
      </c>
      <c r="E83" s="727">
        <v>1985.0778060363059</v>
      </c>
      <c r="F83" s="727"/>
      <c r="G83" s="728">
        <f t="shared" si="17"/>
        <v>103443.57260699166</v>
      </c>
      <c r="H83" s="729" t="s">
        <v>211</v>
      </c>
    </row>
    <row r="84" spans="1:8" s="108" customFormat="1" ht="48">
      <c r="A84" s="386"/>
      <c r="B84" s="725" t="s">
        <v>215</v>
      </c>
      <c r="C84" s="726">
        <f>'Cont productie pe AE'!E83</f>
        <v>1635643.5496330569</v>
      </c>
      <c r="D84" s="727">
        <v>957376.80766856018</v>
      </c>
      <c r="E84" s="727"/>
      <c r="F84" s="727"/>
      <c r="G84" s="728">
        <f t="shared" si="17"/>
        <v>678266.74196449667</v>
      </c>
      <c r="H84" s="729" t="s">
        <v>216</v>
      </c>
    </row>
    <row r="85" spans="1:8" s="108" customFormat="1" ht="12">
      <c r="A85" s="386"/>
      <c r="B85" s="725" t="s">
        <v>217</v>
      </c>
      <c r="C85" s="726">
        <f>'Cont productie pe AE'!E84</f>
        <v>769468.38196616783</v>
      </c>
      <c r="D85" s="727"/>
      <c r="E85" s="727">
        <v>5575.2954420555079</v>
      </c>
      <c r="F85" s="727"/>
      <c r="G85" s="728">
        <f t="shared" si="17"/>
        <v>763893.08652411227</v>
      </c>
      <c r="H85" s="729" t="s">
        <v>218</v>
      </c>
    </row>
    <row r="86" spans="1:8" s="108" customFormat="1" ht="12">
      <c r="A86" s="386"/>
      <c r="B86" s="725"/>
      <c r="C86" s="726"/>
      <c r="D86" s="727"/>
      <c r="E86" s="727"/>
      <c r="F86" s="727"/>
      <c r="G86" s="728"/>
      <c r="H86" s="729"/>
    </row>
    <row r="87" spans="1:8" s="106" customFormat="1" ht="120">
      <c r="A87" s="385" t="s">
        <v>307</v>
      </c>
      <c r="B87" s="294" t="s">
        <v>308</v>
      </c>
      <c r="C87" s="730">
        <f>'Cont productie pe AE'!E86</f>
        <v>340961.19865963288</v>
      </c>
      <c r="D87" s="731">
        <f>D88</f>
        <v>0</v>
      </c>
      <c r="E87" s="731">
        <f t="shared" ref="E87:F87" si="20">E88</f>
        <v>0</v>
      </c>
      <c r="F87" s="731">
        <f t="shared" si="20"/>
        <v>0</v>
      </c>
      <c r="G87" s="732">
        <f t="shared" si="17"/>
        <v>340961.19865963288</v>
      </c>
      <c r="H87" s="228" t="s">
        <v>326</v>
      </c>
    </row>
    <row r="88" spans="1:8" s="108" customFormat="1" ht="12">
      <c r="A88" s="386"/>
      <c r="B88" s="725" t="s">
        <v>217</v>
      </c>
      <c r="C88" s="726">
        <f>'Cont productie pe AE'!E87</f>
        <v>340961.19865963288</v>
      </c>
      <c r="D88" s="727"/>
      <c r="E88" s="727"/>
      <c r="F88" s="727"/>
      <c r="G88" s="728">
        <f t="shared" si="17"/>
        <v>340961.19865963288</v>
      </c>
      <c r="H88" s="729" t="s">
        <v>218</v>
      </c>
    </row>
    <row r="89" spans="1:8" s="108" customFormat="1" ht="12">
      <c r="A89" s="386"/>
      <c r="B89" s="725"/>
      <c r="C89" s="726"/>
      <c r="D89" s="727"/>
      <c r="E89" s="727"/>
      <c r="F89" s="727"/>
      <c r="G89" s="728"/>
      <c r="H89" s="729"/>
    </row>
    <row r="90" spans="1:8" s="109" customFormat="1" ht="12">
      <c r="A90" s="75"/>
      <c r="B90" s="480" t="s">
        <v>219</v>
      </c>
      <c r="C90" s="730">
        <f>C92+C93+C94+C95+C96</f>
        <v>183074108.8964099</v>
      </c>
      <c r="D90" s="731">
        <f t="shared" ref="D90:F90" si="21">D92+D93+D94+D95+D96</f>
        <v>80645233.498123288</v>
      </c>
      <c r="E90" s="731">
        <f t="shared" si="21"/>
        <v>1656463.5</v>
      </c>
      <c r="F90" s="731">
        <f t="shared" si="21"/>
        <v>128846.19999999998</v>
      </c>
      <c r="G90" s="732">
        <f t="shared" si="17"/>
        <v>100901258.09828661</v>
      </c>
      <c r="H90" s="239" t="s">
        <v>220</v>
      </c>
    </row>
    <row r="91" spans="1:8" s="109" customFormat="1" ht="12">
      <c r="A91" s="75"/>
      <c r="B91" s="480"/>
      <c r="C91" s="730"/>
      <c r="D91" s="731"/>
      <c r="E91" s="731"/>
      <c r="F91" s="731"/>
      <c r="G91" s="732"/>
      <c r="H91" s="239"/>
    </row>
    <row r="92" spans="1:8" s="109" customFormat="1" ht="24">
      <c r="A92" s="75"/>
      <c r="B92" s="725" t="s">
        <v>210</v>
      </c>
      <c r="C92" s="741">
        <f>C8+C13+C16+C20+C23+C26+C30+C34+C38+C42+C49+C53+C58+C65+C71+C77+C83</f>
        <v>117714603.82390584</v>
      </c>
      <c r="D92" s="742">
        <f>D8+D13+D16+D20+D23+D26+D30+D34+D38+D42+D49+D53+D58+D65+D71+D77+D83</f>
        <v>61157474.357795656</v>
      </c>
      <c r="E92" s="742">
        <f>E8+E13+E16+E20+E23+E26+E30+E34+E38+E42+E49+E53+E58+E65+E71+E77+E83</f>
        <v>607336.90872376831</v>
      </c>
      <c r="F92" s="742">
        <f>F8+F13+F16+F20+F23+F26+F30+F34+F38+F42+F49+F53+F58+F65+F71+F77+F83</f>
        <v>128846.19999999998</v>
      </c>
      <c r="G92" s="743">
        <f t="shared" si="17"/>
        <v>56078638.757386416</v>
      </c>
      <c r="H92" s="729" t="s">
        <v>211</v>
      </c>
    </row>
    <row r="93" spans="1:8" s="109" customFormat="1" ht="24">
      <c r="A93" s="75"/>
      <c r="B93" s="725" t="s">
        <v>212</v>
      </c>
      <c r="C93" s="741">
        <f>C45</f>
        <v>7673914.9073865982</v>
      </c>
      <c r="D93" s="742">
        <f>D45</f>
        <v>2686598.2797161834</v>
      </c>
      <c r="E93" s="742">
        <f>E45</f>
        <v>0</v>
      </c>
      <c r="F93" s="742">
        <f>F45</f>
        <v>0</v>
      </c>
      <c r="G93" s="743">
        <f t="shared" si="17"/>
        <v>4987316.6276704147</v>
      </c>
      <c r="H93" s="729" t="s">
        <v>213</v>
      </c>
    </row>
    <row r="94" spans="1:8" s="109" customFormat="1" ht="24">
      <c r="A94" s="75"/>
      <c r="B94" s="725" t="s">
        <v>329</v>
      </c>
      <c r="C94" s="741">
        <f>C9+C54+C62+C66+C72+C78</f>
        <v>16917068.185886674</v>
      </c>
      <c r="D94" s="742">
        <f>D9+D54+D62+D66+D72+D78</f>
        <v>15783959.844999999</v>
      </c>
      <c r="E94" s="742">
        <f>E9+E54+E62+E66+E72+E78</f>
        <v>0</v>
      </c>
      <c r="F94" s="742">
        <f>F9+F54+F62+F66+F72+F78</f>
        <v>0</v>
      </c>
      <c r="G94" s="743">
        <f t="shared" si="17"/>
        <v>1133108.3408866748</v>
      </c>
      <c r="H94" s="729" t="s">
        <v>214</v>
      </c>
    </row>
    <row r="95" spans="1:8" s="109" customFormat="1" ht="48">
      <c r="A95" s="75"/>
      <c r="B95" s="725" t="s">
        <v>328</v>
      </c>
      <c r="C95" s="741">
        <f>C67+C73+C79+C84</f>
        <v>1918186.0227191839</v>
      </c>
      <c r="D95" s="742">
        <f>D67+D73+D79+D84</f>
        <v>1017201.0156114427</v>
      </c>
      <c r="E95" s="742">
        <f>E67+E73+E79+E84</f>
        <v>0</v>
      </c>
      <c r="F95" s="742">
        <f>F67+F73+F79+F84</f>
        <v>0</v>
      </c>
      <c r="G95" s="743">
        <f t="shared" si="17"/>
        <v>900985.0071077412</v>
      </c>
      <c r="H95" s="729" t="s">
        <v>216</v>
      </c>
    </row>
    <row r="96" spans="1:8" s="109" customFormat="1" ht="12">
      <c r="A96" s="481"/>
      <c r="B96" s="733" t="s">
        <v>217</v>
      </c>
      <c r="C96" s="744">
        <f>C10+C17+C27+C31+C35+C39+C43+C50+C55+C59+C68+C74+C80+C85+C88</f>
        <v>38850335.956511624</v>
      </c>
      <c r="D96" s="745">
        <f>D10+D17+D27+D31+D35+D39+D43+D50+D55+D59+D68+D74+D80+D85+D88</f>
        <v>0</v>
      </c>
      <c r="E96" s="745">
        <f>E10+E17+E27+E31+E35+E39+E43+E50+E55+E59+E68+E74+E80+E85+E88</f>
        <v>1049126.5912762317</v>
      </c>
      <c r="F96" s="745">
        <f>F10+F17+F27+F31+F35+F39+F43+F50+F55+F59+F68+F74+F80+F85+F88</f>
        <v>0</v>
      </c>
      <c r="G96" s="746">
        <f t="shared" si="17"/>
        <v>37801209.365235396</v>
      </c>
      <c r="H96" s="737" t="s">
        <v>218</v>
      </c>
    </row>
    <row r="97" spans="1:8">
      <c r="A97" s="75"/>
      <c r="B97" s="68"/>
      <c r="C97" s="76"/>
      <c r="D97" s="76"/>
      <c r="E97" s="76"/>
      <c r="F97" s="76"/>
      <c r="G97" s="76"/>
      <c r="H97" s="76"/>
    </row>
  </sheetData>
  <mergeCells count="6">
    <mergeCell ref="A1:H1"/>
    <mergeCell ref="A3:B3"/>
    <mergeCell ref="E3:H3"/>
    <mergeCell ref="A4:B5"/>
    <mergeCell ref="H4:H5"/>
    <mergeCell ref="D4:G4"/>
  </mergeCells>
  <printOptions horizontalCentered="1"/>
  <pageMargins left="0.70866141732283472" right="0.51181102362204722" top="0.51181102362204722" bottom="0.51181102362204722" header="0.31496062992125984" footer="0.31496062992125984"/>
  <pageSetup paperSize="9" scale="97" orientation="portrait" r:id="rId1"/>
  <rowBreaks count="3" manualBreakCount="3">
    <brk id="28" max="16383" man="1"/>
    <brk id="56" max="16383" man="1"/>
    <brk id="8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1:G11"/>
  <sheetViews>
    <sheetView view="pageBreakPreview" zoomScale="55" zoomScaleNormal="100" zoomScaleSheetLayoutView="55" zoomScalePageLayoutView="40" workbookViewId="0">
      <selection activeCell="J52" sqref="J52"/>
    </sheetView>
  </sheetViews>
  <sheetFormatPr defaultRowHeight="15"/>
  <cols>
    <col min="1" max="1" width="16" style="33" customWidth="1"/>
    <col min="2" max="3" width="9.140625" style="33"/>
    <col min="4" max="4" width="7.85546875" style="33" customWidth="1"/>
    <col min="5" max="5" width="20.85546875" style="33" customWidth="1"/>
    <col min="6" max="6" width="9.140625" style="33" customWidth="1"/>
    <col min="7" max="7" width="14.28515625" style="33" customWidth="1"/>
    <col min="8" max="8" width="14.85546875" customWidth="1"/>
    <col min="9" max="9" width="11.7109375" customWidth="1"/>
  </cols>
  <sheetData>
    <row r="11" spans="1:1">
      <c r="A11" s="38"/>
    </row>
  </sheetData>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5:I25"/>
  <sheetViews>
    <sheetView view="pageBreakPreview" zoomScale="55" zoomScaleNormal="100" zoomScaleSheetLayoutView="55" workbookViewId="0">
      <selection activeCell="J52" sqref="J52"/>
    </sheetView>
  </sheetViews>
  <sheetFormatPr defaultRowHeight="15"/>
  <cols>
    <col min="1" max="9" width="9.140625" style="2"/>
  </cols>
  <sheetData>
    <row r="5" spans="1:9" ht="75" customHeight="1">
      <c r="A5" s="860" t="s">
        <v>918</v>
      </c>
      <c r="B5" s="860"/>
      <c r="C5" s="860"/>
      <c r="D5" s="860"/>
      <c r="E5" s="860"/>
      <c r="F5" s="860"/>
      <c r="G5" s="860"/>
      <c r="H5" s="860"/>
      <c r="I5" s="860"/>
    </row>
    <row r="6" spans="1:9" ht="18.75">
      <c r="A6" s="1"/>
    </row>
    <row r="7" spans="1:9" ht="18.75">
      <c r="A7" s="1"/>
    </row>
    <row r="8" spans="1:9" ht="101.25" customHeight="1">
      <c r="A8" s="860" t="s">
        <v>919</v>
      </c>
      <c r="B8" s="860"/>
      <c r="C8" s="860"/>
      <c r="D8" s="860"/>
      <c r="E8" s="860"/>
      <c r="F8" s="860"/>
      <c r="G8" s="860"/>
      <c r="H8" s="860"/>
      <c r="I8" s="860"/>
    </row>
    <row r="9" spans="1:9" ht="19.5">
      <c r="B9" s="802"/>
      <c r="C9" s="802"/>
      <c r="D9" s="802"/>
      <c r="E9" s="802"/>
      <c r="F9" s="802"/>
      <c r="G9" s="802"/>
      <c r="H9" s="802"/>
      <c r="I9" s="3"/>
    </row>
    <row r="10" spans="1:9" ht="19.5">
      <c r="B10" s="802"/>
      <c r="C10" s="802"/>
      <c r="D10" s="802"/>
      <c r="E10" s="802"/>
      <c r="F10" s="802"/>
      <c r="G10" s="802"/>
      <c r="H10" s="802"/>
      <c r="I10" s="3"/>
    </row>
    <row r="11" spans="1:9" ht="19.5">
      <c r="B11" s="802"/>
      <c r="C11" s="802"/>
      <c r="D11" s="802"/>
      <c r="E11" s="802"/>
      <c r="F11" s="802"/>
      <c r="G11" s="802"/>
      <c r="H11" s="802"/>
      <c r="I11" s="3"/>
    </row>
    <row r="12" spans="1:9" ht="19.5">
      <c r="B12" s="802"/>
      <c r="C12" s="802"/>
      <c r="D12" s="802"/>
      <c r="E12" s="802"/>
      <c r="F12" s="802"/>
      <c r="G12" s="802"/>
      <c r="H12" s="802"/>
      <c r="I12" s="3"/>
    </row>
    <row r="13" spans="1:9" ht="19.5">
      <c r="B13" s="802"/>
      <c r="C13" s="802"/>
      <c r="D13" s="802"/>
      <c r="E13" s="802"/>
      <c r="F13" s="802"/>
      <c r="G13" s="802"/>
      <c r="H13" s="802"/>
      <c r="I13" s="3"/>
    </row>
    <row r="14" spans="1:9" ht="18.75">
      <c r="A14" s="1"/>
    </row>
    <row r="15" spans="1:9" ht="18.75">
      <c r="A15" s="1"/>
    </row>
    <row r="16" spans="1:9" ht="18.75">
      <c r="A16" s="1"/>
    </row>
    <row r="17" spans="1:9" ht="18.75">
      <c r="A17" s="1"/>
    </row>
    <row r="18" spans="1:9" ht="18.75">
      <c r="A18" s="1"/>
    </row>
    <row r="19" spans="1:9" ht="18.75">
      <c r="A19" s="1"/>
    </row>
    <row r="20" spans="1:9" ht="30" customHeight="1">
      <c r="A20" s="861"/>
      <c r="B20" s="861"/>
      <c r="C20" s="861"/>
      <c r="D20" s="861"/>
      <c r="E20" s="861"/>
      <c r="F20" s="861"/>
      <c r="G20" s="861"/>
      <c r="H20" s="861"/>
      <c r="I20" s="861"/>
    </row>
    <row r="21" spans="1:9" ht="39" customHeight="1">
      <c r="A21" s="861"/>
      <c r="B21" s="861"/>
      <c r="C21" s="861"/>
      <c r="D21" s="861"/>
      <c r="E21" s="861"/>
      <c r="F21" s="861"/>
      <c r="G21" s="861"/>
      <c r="H21" s="861"/>
      <c r="I21" s="861"/>
    </row>
    <row r="22" spans="1:9" ht="15.75">
      <c r="A22" s="35"/>
      <c r="B22" s="36"/>
      <c r="C22" s="36"/>
      <c r="D22" s="36"/>
      <c r="E22" s="36"/>
      <c r="F22" s="36"/>
      <c r="G22" s="36"/>
      <c r="H22" s="36"/>
      <c r="I22" s="36"/>
    </row>
    <row r="23" spans="1:9" ht="15.75">
      <c r="A23" s="35"/>
      <c r="B23" s="36"/>
      <c r="C23" s="36"/>
      <c r="D23" s="36"/>
      <c r="E23" s="36"/>
      <c r="F23" s="36"/>
      <c r="G23" s="36"/>
      <c r="H23" s="36"/>
      <c r="I23" s="36"/>
    </row>
    <row r="24" spans="1:9" ht="34.700000000000003" customHeight="1">
      <c r="A24" s="861"/>
      <c r="B24" s="861"/>
      <c r="C24" s="861"/>
      <c r="D24" s="861"/>
      <c r="E24" s="861"/>
      <c r="F24" s="861"/>
      <c r="G24" s="861"/>
      <c r="H24" s="861"/>
      <c r="I24" s="861"/>
    </row>
    <row r="25" spans="1:9" ht="33.75" customHeight="1">
      <c r="A25" s="861"/>
      <c r="B25" s="861"/>
      <c r="C25" s="861"/>
      <c r="D25" s="861"/>
      <c r="E25" s="861"/>
      <c r="F25" s="861"/>
      <c r="G25" s="861"/>
      <c r="H25" s="861"/>
      <c r="I25" s="861"/>
    </row>
  </sheetData>
  <mergeCells count="6">
    <mergeCell ref="A5:I5"/>
    <mergeCell ref="A20:I20"/>
    <mergeCell ref="A21:I21"/>
    <mergeCell ref="A24:I24"/>
    <mergeCell ref="A25:I25"/>
    <mergeCell ref="A8:I8"/>
  </mergeCells>
  <printOptions horizontalCentered="1"/>
  <pageMargins left="0.70866141732283472" right="0.51181102362204722" top="0.51181102362204722" bottom="0.51181102362204722"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sheetPr>
  <dimension ref="A1:P23"/>
  <sheetViews>
    <sheetView view="pageBreakPreview" topLeftCell="C1" zoomScale="55" zoomScaleNormal="43" zoomScaleSheetLayoutView="55" zoomScalePageLayoutView="60" workbookViewId="0">
      <selection activeCell="J52" sqref="J52"/>
    </sheetView>
  </sheetViews>
  <sheetFormatPr defaultColWidth="9.140625" defaultRowHeight="27.75"/>
  <cols>
    <col min="1" max="1" width="13.42578125" style="245" customWidth="1"/>
    <col min="2" max="2" width="79.5703125" style="350" customWidth="1"/>
    <col min="3" max="3" width="22.85546875" style="135" customWidth="1"/>
    <col min="4" max="4" width="22.42578125" style="135" customWidth="1"/>
    <col min="5" max="5" width="21.7109375" style="135" customWidth="1"/>
    <col min="6" max="6" width="25.42578125" style="135" customWidth="1"/>
    <col min="7" max="7" width="21" style="135" customWidth="1"/>
    <col min="8" max="9" width="22.85546875" style="135" customWidth="1"/>
    <col min="10" max="10" width="26.28515625" style="135" bestFit="1" customWidth="1"/>
    <col min="11" max="11" width="85.7109375" style="350" customWidth="1"/>
    <col min="12" max="16384" width="9.140625" style="22"/>
  </cols>
  <sheetData>
    <row r="1" spans="1:16" ht="27">
      <c r="A1" s="913" t="s">
        <v>833</v>
      </c>
      <c r="B1" s="913"/>
      <c r="C1" s="913"/>
      <c r="D1" s="913"/>
      <c r="E1" s="913"/>
      <c r="F1" s="913"/>
      <c r="G1" s="913"/>
      <c r="H1" s="913"/>
      <c r="I1" s="913"/>
      <c r="J1" s="913"/>
      <c r="K1" s="913"/>
    </row>
    <row r="2" spans="1:16" ht="23.25">
      <c r="A2" s="914" t="s">
        <v>887</v>
      </c>
      <c r="B2" s="915"/>
      <c r="C2" s="915"/>
      <c r="D2" s="915"/>
      <c r="E2" s="915"/>
      <c r="F2" s="915"/>
      <c r="G2" s="915"/>
      <c r="H2" s="915"/>
      <c r="I2" s="915"/>
      <c r="J2" s="915"/>
      <c r="K2" s="915"/>
    </row>
    <row r="3" spans="1:16" ht="22.5">
      <c r="A3" s="915">
        <v>2019</v>
      </c>
      <c r="B3" s="915"/>
      <c r="C3" s="915"/>
      <c r="D3" s="915"/>
      <c r="E3" s="915"/>
      <c r="F3" s="915"/>
      <c r="G3" s="915"/>
      <c r="H3" s="915"/>
      <c r="I3" s="915"/>
      <c r="J3" s="915"/>
      <c r="K3" s="915"/>
    </row>
    <row r="4" spans="1:16" ht="27">
      <c r="A4" s="240"/>
      <c r="B4" s="342"/>
      <c r="C4" s="243"/>
      <c r="D4" s="243"/>
      <c r="E4" s="243"/>
      <c r="F4" s="243"/>
      <c r="G4" s="243"/>
      <c r="H4" s="243"/>
      <c r="I4" s="243"/>
      <c r="J4" s="243"/>
      <c r="K4" s="342"/>
    </row>
    <row r="5" spans="1:16" s="241" customFormat="1" ht="30.75">
      <c r="A5" s="916" t="s">
        <v>790</v>
      </c>
      <c r="B5" s="916"/>
      <c r="C5" s="244"/>
      <c r="D5" s="244"/>
      <c r="E5" s="244"/>
      <c r="F5" s="244"/>
      <c r="G5" s="244"/>
      <c r="H5" s="244"/>
      <c r="I5" s="244"/>
      <c r="J5" s="244"/>
      <c r="K5" s="645" t="s">
        <v>791</v>
      </c>
    </row>
    <row r="6" spans="1:16" s="241" customFormat="1" ht="50.25" customHeight="1">
      <c r="A6" s="246"/>
      <c r="B6" s="347"/>
      <c r="C6" s="917" t="s">
        <v>811</v>
      </c>
      <c r="D6" s="919" t="s">
        <v>812</v>
      </c>
      <c r="E6" s="920"/>
      <c r="F6" s="917" t="s">
        <v>813</v>
      </c>
      <c r="G6" s="921" t="s">
        <v>928</v>
      </c>
      <c r="H6" s="917" t="s">
        <v>819</v>
      </c>
      <c r="I6" s="917" t="s">
        <v>820</v>
      </c>
      <c r="J6" s="911" t="s">
        <v>816</v>
      </c>
      <c r="K6" s="351"/>
    </row>
    <row r="7" spans="1:16" s="241" customFormat="1" ht="234" customHeight="1">
      <c r="A7" s="248"/>
      <c r="B7" s="348"/>
      <c r="C7" s="918"/>
      <c r="D7" s="646" t="s">
        <v>817</v>
      </c>
      <c r="E7" s="646" t="s">
        <v>818</v>
      </c>
      <c r="F7" s="918"/>
      <c r="G7" s="922"/>
      <c r="H7" s="918"/>
      <c r="I7" s="918"/>
      <c r="J7" s="912"/>
      <c r="K7" s="352"/>
    </row>
    <row r="8" spans="1:16" s="241" customFormat="1">
      <c r="A8" s="250"/>
      <c r="B8" s="388"/>
      <c r="C8" s="389"/>
      <c r="D8" s="251"/>
      <c r="E8" s="251"/>
      <c r="F8" s="251"/>
      <c r="G8" s="251"/>
      <c r="H8" s="251"/>
      <c r="I8" s="251"/>
      <c r="J8" s="252"/>
      <c r="K8" s="353"/>
    </row>
    <row r="9" spans="1:16" s="26" customFormat="1" ht="27">
      <c r="A9" s="249"/>
      <c r="B9" s="274" t="s">
        <v>628</v>
      </c>
      <c r="C9" s="330">
        <f>SUM(C10:C19)</f>
        <v>26765383.714113127</v>
      </c>
      <c r="D9" s="326">
        <f t="shared" ref="D9:J9" si="0">SUM(D10:D19)</f>
        <v>17227944.548431288</v>
      </c>
      <c r="E9" s="326">
        <f t="shared" si="0"/>
        <v>9537439.1656818409</v>
      </c>
      <c r="F9" s="326">
        <f t="shared" si="0"/>
        <v>111390699.89999999</v>
      </c>
      <c r="G9" s="326">
        <f t="shared" si="0"/>
        <v>2734739</v>
      </c>
      <c r="H9" s="326">
        <f t="shared" si="0"/>
        <v>25315395.899999999</v>
      </c>
      <c r="I9" s="838">
        <f t="shared" si="0"/>
        <v>16867890</v>
      </c>
      <c r="J9" s="838">
        <f t="shared" si="0"/>
        <v>183074108.51411313</v>
      </c>
      <c r="K9" s="274" t="s">
        <v>631</v>
      </c>
      <c r="M9" s="241"/>
      <c r="N9" s="241"/>
      <c r="O9" s="241"/>
      <c r="P9" s="241"/>
    </row>
    <row r="10" spans="1:16">
      <c r="A10" s="354" t="s">
        <v>269</v>
      </c>
      <c r="B10" s="349" t="s">
        <v>270</v>
      </c>
      <c r="C10" s="329">
        <f>D10+E10</f>
        <v>78162.341851424222</v>
      </c>
      <c r="D10" s="328">
        <v>77330.176169583516</v>
      </c>
      <c r="E10" s="328">
        <v>832.1656818407082</v>
      </c>
      <c r="F10" s="328">
        <v>21047620</v>
      </c>
      <c r="G10" s="328">
        <v>0</v>
      </c>
      <c r="H10" s="328">
        <v>130319</v>
      </c>
      <c r="I10" s="328">
        <v>141701</v>
      </c>
      <c r="J10" s="327">
        <f>SUM(D10:I10)</f>
        <v>21397802.341851424</v>
      </c>
      <c r="K10" s="349" t="s">
        <v>309</v>
      </c>
      <c r="M10" s="241"/>
      <c r="N10" s="241"/>
      <c r="O10" s="241"/>
      <c r="P10" s="241"/>
    </row>
    <row r="11" spans="1:16" ht="194.25">
      <c r="A11" s="354" t="s">
        <v>655</v>
      </c>
      <c r="B11" s="349" t="s">
        <v>369</v>
      </c>
      <c r="C11" s="329">
        <f t="shared" ref="C11:C20" si="1">D11+E11</f>
        <v>4162008.4035519385</v>
      </c>
      <c r="D11" s="328">
        <v>4037348.4035519385</v>
      </c>
      <c r="E11" s="328">
        <v>124660</v>
      </c>
      <c r="F11" s="328">
        <v>12971601</v>
      </c>
      <c r="G11" s="328">
        <v>1297362</v>
      </c>
      <c r="H11" s="328">
        <v>6752634</v>
      </c>
      <c r="I11" s="328">
        <v>4203355</v>
      </c>
      <c r="J11" s="327">
        <f t="shared" ref="J11:J19" si="2">SUM(D11:I11)</f>
        <v>29386960.40355194</v>
      </c>
      <c r="K11" s="349" t="s">
        <v>370</v>
      </c>
    </row>
    <row r="12" spans="1:16">
      <c r="A12" s="354" t="s">
        <v>279</v>
      </c>
      <c r="B12" s="349" t="s">
        <v>280</v>
      </c>
      <c r="C12" s="329">
        <f t="shared" si="1"/>
        <v>226971.51575157698</v>
      </c>
      <c r="D12" s="328">
        <v>148982.51575157698</v>
      </c>
      <c r="E12" s="328">
        <v>77989</v>
      </c>
      <c r="F12" s="328">
        <v>14831266</v>
      </c>
      <c r="G12" s="328">
        <v>806946</v>
      </c>
      <c r="H12" s="328">
        <v>1452873.9</v>
      </c>
      <c r="I12" s="328">
        <v>701045</v>
      </c>
      <c r="J12" s="327">
        <f t="shared" si="2"/>
        <v>18019102.415751576</v>
      </c>
      <c r="K12" s="349" t="s">
        <v>314</v>
      </c>
    </row>
    <row r="13" spans="1:16" ht="138.75">
      <c r="A13" s="354" t="s">
        <v>656</v>
      </c>
      <c r="B13" s="349" t="s">
        <v>368</v>
      </c>
      <c r="C13" s="329">
        <f t="shared" si="1"/>
        <v>2087978.6294808779</v>
      </c>
      <c r="D13" s="328">
        <v>1507373.6294808779</v>
      </c>
      <c r="E13" s="328">
        <v>580605</v>
      </c>
      <c r="F13" s="328">
        <v>31780726</v>
      </c>
      <c r="G13" s="328">
        <v>60758</v>
      </c>
      <c r="H13" s="328">
        <v>8442901</v>
      </c>
      <c r="I13" s="328">
        <v>2848644</v>
      </c>
      <c r="J13" s="327">
        <f t="shared" si="2"/>
        <v>45221007.629480876</v>
      </c>
      <c r="K13" s="349" t="s">
        <v>696</v>
      </c>
    </row>
    <row r="14" spans="1:16">
      <c r="A14" s="354" t="s">
        <v>287</v>
      </c>
      <c r="B14" s="349" t="s">
        <v>288</v>
      </c>
      <c r="C14" s="329">
        <f t="shared" si="1"/>
        <v>2005176.3429629947</v>
      </c>
      <c r="D14" s="328">
        <v>1995303.3429629947</v>
      </c>
      <c r="E14" s="328">
        <v>9873</v>
      </c>
      <c r="F14" s="328">
        <v>2001328.1</v>
      </c>
      <c r="G14" s="328">
        <v>0</v>
      </c>
      <c r="H14" s="328">
        <v>2706357</v>
      </c>
      <c r="I14" s="328">
        <v>3326181</v>
      </c>
      <c r="J14" s="327">
        <f t="shared" si="2"/>
        <v>10039042.442962995</v>
      </c>
      <c r="K14" s="349" t="s">
        <v>317</v>
      </c>
    </row>
    <row r="15" spans="1:16">
      <c r="A15" s="354" t="s">
        <v>289</v>
      </c>
      <c r="B15" s="349" t="s">
        <v>371</v>
      </c>
      <c r="C15" s="329">
        <f t="shared" si="1"/>
        <v>233590.8</v>
      </c>
      <c r="D15" s="328">
        <v>233590.8</v>
      </c>
      <c r="E15" s="328">
        <v>0</v>
      </c>
      <c r="F15" s="328">
        <v>1401121.6</v>
      </c>
      <c r="G15" s="328">
        <v>30482</v>
      </c>
      <c r="H15" s="328">
        <v>1727949</v>
      </c>
      <c r="I15" s="328">
        <v>4280772</v>
      </c>
      <c r="J15" s="327">
        <f t="shared" si="2"/>
        <v>7673915.4000000004</v>
      </c>
      <c r="K15" s="349" t="s">
        <v>372</v>
      </c>
    </row>
    <row r="16" spans="1:16">
      <c r="A16" s="354" t="s">
        <v>291</v>
      </c>
      <c r="B16" s="349" t="s">
        <v>292</v>
      </c>
      <c r="C16" s="329">
        <f t="shared" si="1"/>
        <v>250194.55619176271</v>
      </c>
      <c r="D16" s="328">
        <v>35721.556191762706</v>
      </c>
      <c r="E16" s="328">
        <v>214473</v>
      </c>
      <c r="F16" s="328">
        <v>13605497</v>
      </c>
      <c r="G16" s="328">
        <v>14868</v>
      </c>
      <c r="H16" s="328">
        <v>964134</v>
      </c>
      <c r="I16" s="328">
        <v>483027</v>
      </c>
      <c r="J16" s="327">
        <f t="shared" si="2"/>
        <v>15317720.556191763</v>
      </c>
      <c r="K16" s="349" t="s">
        <v>319</v>
      </c>
    </row>
    <row r="17" spans="1:13" ht="111">
      <c r="A17" s="354" t="s">
        <v>379</v>
      </c>
      <c r="B17" s="349" t="s">
        <v>373</v>
      </c>
      <c r="C17" s="329">
        <f t="shared" si="1"/>
        <v>1600527.160303537</v>
      </c>
      <c r="D17" s="328">
        <v>1547311.160303537</v>
      </c>
      <c r="E17" s="328">
        <v>53216</v>
      </c>
      <c r="F17" s="328">
        <v>3332700.4</v>
      </c>
      <c r="G17" s="328">
        <v>524323</v>
      </c>
      <c r="H17" s="328">
        <v>1169847</v>
      </c>
      <c r="I17" s="328">
        <v>140913</v>
      </c>
      <c r="J17" s="327">
        <f>SUM(D17:I17)</f>
        <v>6768310.5603035372</v>
      </c>
      <c r="K17" s="349" t="s">
        <v>374</v>
      </c>
    </row>
    <row r="18" spans="1:13" ht="111">
      <c r="A18" s="354" t="s">
        <v>657</v>
      </c>
      <c r="B18" s="349" t="s">
        <v>375</v>
      </c>
      <c r="C18" s="329">
        <f t="shared" si="1"/>
        <v>15549365.367427774</v>
      </c>
      <c r="D18" s="328">
        <v>7545573.3674277728</v>
      </c>
      <c r="E18" s="328">
        <v>8003792</v>
      </c>
      <c r="F18" s="328">
        <v>6617497</v>
      </c>
      <c r="G18" s="328">
        <v>0</v>
      </c>
      <c r="H18" s="328">
        <v>1858667</v>
      </c>
      <c r="I18" s="328">
        <v>403299</v>
      </c>
      <c r="J18" s="327">
        <f t="shared" si="2"/>
        <v>24428828.367427774</v>
      </c>
      <c r="K18" s="349" t="s">
        <v>376</v>
      </c>
    </row>
    <row r="19" spans="1:13" ht="222">
      <c r="A19" s="354" t="s">
        <v>658</v>
      </c>
      <c r="B19" s="349" t="s">
        <v>377</v>
      </c>
      <c r="C19" s="329">
        <f t="shared" si="1"/>
        <v>571408.59659124305</v>
      </c>
      <c r="D19" s="328">
        <v>99409.596591242997</v>
      </c>
      <c r="E19" s="328">
        <v>471999</v>
      </c>
      <c r="F19" s="328">
        <v>3801342.8</v>
      </c>
      <c r="G19" s="328">
        <v>0</v>
      </c>
      <c r="H19" s="328">
        <v>109714</v>
      </c>
      <c r="I19" s="839">
        <f>338954-1</f>
        <v>338953</v>
      </c>
      <c r="J19" s="840">
        <f t="shared" si="2"/>
        <v>4821418.3965912424</v>
      </c>
      <c r="K19" s="349" t="s">
        <v>378</v>
      </c>
    </row>
    <row r="20" spans="1:13" s="24" customFormat="1" ht="27">
      <c r="A20" s="354"/>
      <c r="B20" s="272" t="s">
        <v>381</v>
      </c>
      <c r="C20" s="329">
        <f t="shared" si="1"/>
        <v>3553272.2756521488</v>
      </c>
      <c r="D20" s="326">
        <v>2410189.2756521488</v>
      </c>
      <c r="E20" s="326">
        <v>1143083</v>
      </c>
      <c r="F20" s="326">
        <v>16570731</v>
      </c>
      <c r="G20" s="326">
        <v>482941</v>
      </c>
      <c r="H20" s="326">
        <v>3957692</v>
      </c>
      <c r="I20" s="326">
        <v>2739314</v>
      </c>
      <c r="J20" s="327">
        <f>SUM(D20:I20)</f>
        <v>27303950.275652148</v>
      </c>
      <c r="K20" s="272" t="s">
        <v>380</v>
      </c>
      <c r="M20" s="22"/>
    </row>
    <row r="21" spans="1:13" s="24" customFormat="1" ht="27">
      <c r="A21" s="354"/>
      <c r="B21" s="272"/>
      <c r="C21" s="390"/>
      <c r="D21" s="272"/>
      <c r="E21" s="272"/>
      <c r="F21" s="272"/>
      <c r="G21" s="272"/>
      <c r="H21" s="272"/>
      <c r="I21" s="272"/>
      <c r="J21" s="327"/>
      <c r="K21" s="272"/>
      <c r="M21" s="22"/>
    </row>
    <row r="22" spans="1:13" s="28" customFormat="1" ht="27">
      <c r="A22" s="355"/>
      <c r="B22" s="273" t="s">
        <v>703</v>
      </c>
      <c r="C22" s="331">
        <f>C9+C20</f>
        <v>30318655.989765275</v>
      </c>
      <c r="D22" s="332">
        <f>D9+D20</f>
        <v>19638133.824083436</v>
      </c>
      <c r="E22" s="332">
        <f t="shared" ref="E22:I22" si="3">E9+E20</f>
        <v>10680522.165681841</v>
      </c>
      <c r="F22" s="332">
        <f t="shared" si="3"/>
        <v>127961430.89999999</v>
      </c>
      <c r="G22" s="332">
        <f t="shared" si="3"/>
        <v>3217680</v>
      </c>
      <c r="H22" s="332">
        <f t="shared" si="3"/>
        <v>29273087.899999999</v>
      </c>
      <c r="I22" s="841">
        <f t="shared" si="3"/>
        <v>19607204</v>
      </c>
      <c r="J22" s="842">
        <f t="shared" ref="J22" si="4">SUM(D22:I22)</f>
        <v>210378058.78976527</v>
      </c>
      <c r="K22" s="273" t="s">
        <v>704</v>
      </c>
      <c r="M22" s="22"/>
    </row>
    <row r="23" spans="1:13">
      <c r="A23" s="247"/>
      <c r="C23" s="136"/>
      <c r="D23" s="136"/>
      <c r="E23" s="136"/>
      <c r="F23" s="136"/>
      <c r="G23" s="136"/>
      <c r="H23" s="136"/>
      <c r="I23" s="136"/>
      <c r="J23" s="136"/>
    </row>
  </sheetData>
  <mergeCells count="11">
    <mergeCell ref="J6:J7"/>
    <mergeCell ref="A1:K1"/>
    <mergeCell ref="A2:K2"/>
    <mergeCell ref="A3:K3"/>
    <mergeCell ref="A5:B5"/>
    <mergeCell ref="C6:C7"/>
    <mergeCell ref="D6:E6"/>
    <mergeCell ref="F6:F7"/>
    <mergeCell ref="G6:G7"/>
    <mergeCell ref="H6:H7"/>
    <mergeCell ref="I6:I7"/>
  </mergeCells>
  <printOptions horizontalCentered="1"/>
  <pageMargins left="0.70866141732283472" right="0.51181102362204722" top="0.51181102362204722" bottom="0.51181102362204722" header="0.31496062992125984" footer="0.31496062992125984"/>
  <pageSetup paperSize="9" scale="3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W23"/>
  <sheetViews>
    <sheetView view="pageBreakPreview" zoomScale="40" zoomScaleNormal="40" zoomScaleSheetLayoutView="40" zoomScalePageLayoutView="60" workbookViewId="0">
      <selection activeCell="J52" sqref="J52"/>
    </sheetView>
  </sheetViews>
  <sheetFormatPr defaultColWidth="9.140625" defaultRowHeight="27.75"/>
  <cols>
    <col min="1" max="1" width="13.42578125" style="245" customWidth="1"/>
    <col min="2" max="2" width="79.5703125" style="350" customWidth="1"/>
    <col min="3" max="5" width="21" style="135" customWidth="1"/>
    <col min="6" max="6" width="24" style="135" customWidth="1"/>
    <col min="7" max="8" width="21" style="135" customWidth="1"/>
    <col min="9" max="9" width="24.28515625" style="135" customWidth="1"/>
    <col min="10" max="10" width="23.28515625" style="135" customWidth="1"/>
    <col min="11" max="11" width="85.7109375" style="350" customWidth="1"/>
    <col min="12" max="16" width="9.140625" style="22"/>
    <col min="17" max="23" width="9.140625" style="23"/>
    <col min="24" max="16384" width="9.140625" style="22"/>
  </cols>
  <sheetData>
    <row r="1" spans="1:23" ht="30">
      <c r="A1" s="923" t="s">
        <v>834</v>
      </c>
      <c r="B1" s="923"/>
      <c r="C1" s="923"/>
      <c r="D1" s="923"/>
      <c r="E1" s="923"/>
      <c r="F1" s="923"/>
      <c r="G1" s="923"/>
      <c r="H1" s="923"/>
      <c r="I1" s="923"/>
      <c r="J1" s="923"/>
      <c r="K1" s="923"/>
    </row>
    <row r="2" spans="1:23" ht="25.5">
      <c r="A2" s="924" t="s">
        <v>888</v>
      </c>
      <c r="B2" s="924"/>
      <c r="C2" s="924"/>
      <c r="D2" s="924"/>
      <c r="E2" s="924"/>
      <c r="F2" s="924"/>
      <c r="G2" s="924"/>
      <c r="H2" s="924"/>
      <c r="I2" s="924"/>
      <c r="J2" s="924"/>
      <c r="K2" s="924"/>
    </row>
    <row r="3" spans="1:23" ht="22.5">
      <c r="A3" s="915">
        <v>2019</v>
      </c>
      <c r="B3" s="915"/>
      <c r="C3" s="915"/>
      <c r="D3" s="915"/>
      <c r="E3" s="915"/>
      <c r="F3" s="915"/>
      <c r="G3" s="915"/>
      <c r="H3" s="915"/>
      <c r="I3" s="915"/>
      <c r="J3" s="915"/>
      <c r="K3" s="915"/>
    </row>
    <row r="4" spans="1:23" ht="27">
      <c r="A4" s="240"/>
      <c r="B4" s="346"/>
      <c r="C4" s="243"/>
      <c r="D4" s="243"/>
      <c r="E4" s="243"/>
      <c r="F4" s="243"/>
      <c r="G4" s="243"/>
      <c r="H4" s="243"/>
      <c r="I4" s="243"/>
      <c r="J4" s="243"/>
      <c r="K4" s="346"/>
    </row>
    <row r="5" spans="1:23" s="241" customFormat="1" ht="30.75">
      <c r="A5" s="916" t="s">
        <v>623</v>
      </c>
      <c r="B5" s="916"/>
      <c r="C5" s="244"/>
      <c r="D5" s="244"/>
      <c r="E5" s="244"/>
      <c r="F5" s="244"/>
      <c r="G5" s="244"/>
      <c r="H5" s="244"/>
      <c r="I5" s="244"/>
      <c r="J5" s="244"/>
      <c r="K5" s="645" t="s">
        <v>624</v>
      </c>
      <c r="Q5" s="242"/>
      <c r="R5" s="242"/>
      <c r="S5" s="242"/>
      <c r="T5" s="242"/>
      <c r="U5" s="242"/>
      <c r="V5" s="242"/>
      <c r="W5" s="242"/>
    </row>
    <row r="6" spans="1:23" s="241" customFormat="1" ht="60.75" customHeight="1">
      <c r="A6" s="246"/>
      <c r="B6" s="347"/>
      <c r="C6" s="917" t="s">
        <v>811</v>
      </c>
      <c r="D6" s="919" t="s">
        <v>812</v>
      </c>
      <c r="E6" s="920"/>
      <c r="F6" s="917" t="s">
        <v>813</v>
      </c>
      <c r="G6" s="921" t="s">
        <v>928</v>
      </c>
      <c r="H6" s="917" t="s">
        <v>814</v>
      </c>
      <c r="I6" s="917" t="s">
        <v>815</v>
      </c>
      <c r="J6" s="911" t="s">
        <v>816</v>
      </c>
      <c r="K6" s="351"/>
      <c r="Q6" s="242"/>
      <c r="R6" s="242"/>
      <c r="S6" s="242"/>
      <c r="T6" s="242"/>
      <c r="U6" s="242"/>
      <c r="V6" s="242"/>
      <c r="W6" s="242"/>
    </row>
    <row r="7" spans="1:23" s="241" customFormat="1" ht="204.75" customHeight="1">
      <c r="A7" s="248"/>
      <c r="B7" s="348"/>
      <c r="C7" s="918"/>
      <c r="D7" s="646" t="s">
        <v>817</v>
      </c>
      <c r="E7" s="646" t="s">
        <v>818</v>
      </c>
      <c r="F7" s="918"/>
      <c r="G7" s="922"/>
      <c r="H7" s="918"/>
      <c r="I7" s="918"/>
      <c r="J7" s="912"/>
      <c r="K7" s="352"/>
      <c r="Q7" s="242"/>
      <c r="R7" s="242"/>
      <c r="S7" s="242"/>
      <c r="T7" s="242"/>
      <c r="U7" s="242"/>
      <c r="V7" s="242"/>
      <c r="W7" s="242"/>
    </row>
    <row r="8" spans="1:23" s="241" customFormat="1">
      <c r="A8" s="250"/>
      <c r="B8" s="388"/>
      <c r="C8" s="389"/>
      <c r="D8" s="251"/>
      <c r="E8" s="251"/>
      <c r="F8" s="251"/>
      <c r="G8" s="251"/>
      <c r="H8" s="251"/>
      <c r="I8" s="251"/>
      <c r="J8" s="252"/>
      <c r="K8" s="353"/>
      <c r="Q8" s="242"/>
      <c r="R8" s="242"/>
      <c r="S8" s="242"/>
      <c r="T8" s="242"/>
      <c r="U8" s="242"/>
      <c r="V8" s="242"/>
      <c r="W8" s="242"/>
    </row>
    <row r="9" spans="1:23" s="26" customFormat="1" ht="27">
      <c r="A9" s="249"/>
      <c r="B9" s="274" t="s">
        <v>628</v>
      </c>
      <c r="C9" s="337">
        <f>SUM(C10:C19)</f>
        <v>12.73</v>
      </c>
      <c r="D9" s="333">
        <f t="shared" ref="D9:J9" si="0">SUM(D10:D19)</f>
        <v>8.1300000000000008</v>
      </c>
      <c r="E9" s="333">
        <f t="shared" si="0"/>
        <v>4.5999999999999996</v>
      </c>
      <c r="F9" s="333">
        <f t="shared" si="0"/>
        <v>52.9</v>
      </c>
      <c r="G9" s="333">
        <f t="shared" si="0"/>
        <v>1.3</v>
      </c>
      <c r="H9" s="333">
        <f t="shared" si="0"/>
        <v>12.000000000000002</v>
      </c>
      <c r="I9" s="333">
        <f>SUM(I10:I19)+0.1</f>
        <v>8.14</v>
      </c>
      <c r="J9" s="333">
        <f t="shared" si="0"/>
        <v>86.97</v>
      </c>
      <c r="K9" s="274" t="s">
        <v>631</v>
      </c>
      <c r="Q9" s="27"/>
      <c r="R9" s="27"/>
      <c r="S9" s="27"/>
      <c r="T9" s="27"/>
      <c r="U9" s="27"/>
      <c r="V9" s="27"/>
      <c r="W9" s="27"/>
    </row>
    <row r="10" spans="1:23">
      <c r="A10" s="354" t="s">
        <v>269</v>
      </c>
      <c r="B10" s="349" t="s">
        <v>270</v>
      </c>
      <c r="C10" s="336">
        <f>D10+E10</f>
        <v>0</v>
      </c>
      <c r="D10" s="335">
        <v>0</v>
      </c>
      <c r="E10" s="335">
        <v>0</v>
      </c>
      <c r="F10" s="335">
        <v>10</v>
      </c>
      <c r="G10" s="335">
        <v>0</v>
      </c>
      <c r="H10" s="335">
        <v>0.1</v>
      </c>
      <c r="I10" s="335">
        <v>0.1</v>
      </c>
      <c r="J10" s="334">
        <f>SUM(D10:I10)</f>
        <v>10.199999999999999</v>
      </c>
      <c r="K10" s="349" t="s">
        <v>309</v>
      </c>
    </row>
    <row r="11" spans="1:23" ht="194.25">
      <c r="A11" s="354" t="s">
        <v>655</v>
      </c>
      <c r="B11" s="349" t="s">
        <v>369</v>
      </c>
      <c r="C11" s="336">
        <f t="shared" ref="C11:C22" si="1">D11+E11</f>
        <v>2</v>
      </c>
      <c r="D11" s="335">
        <v>1.9</v>
      </c>
      <c r="E11" s="335">
        <v>0.1</v>
      </c>
      <c r="F11" s="335">
        <v>6.2</v>
      </c>
      <c r="G11" s="335">
        <v>0.6</v>
      </c>
      <c r="H11" s="335">
        <v>3.2</v>
      </c>
      <c r="I11" s="335">
        <v>2</v>
      </c>
      <c r="J11" s="334">
        <f t="shared" ref="J11:J20" si="2">SUM(D11:I11)</f>
        <v>14</v>
      </c>
      <c r="K11" s="349" t="s">
        <v>370</v>
      </c>
    </row>
    <row r="12" spans="1:23">
      <c r="A12" s="354" t="s">
        <v>279</v>
      </c>
      <c r="B12" s="349" t="s">
        <v>280</v>
      </c>
      <c r="C12" s="336">
        <f t="shared" si="1"/>
        <v>0.1</v>
      </c>
      <c r="D12" s="335">
        <v>0.1</v>
      </c>
      <c r="E12" s="335">
        <v>0</v>
      </c>
      <c r="F12" s="335">
        <v>7</v>
      </c>
      <c r="G12" s="335">
        <v>0.4</v>
      </c>
      <c r="H12" s="335">
        <v>0.7</v>
      </c>
      <c r="I12" s="335">
        <v>0.3</v>
      </c>
      <c r="J12" s="334">
        <f t="shared" si="2"/>
        <v>8.5</v>
      </c>
      <c r="K12" s="349" t="s">
        <v>314</v>
      </c>
    </row>
    <row r="13" spans="1:23" ht="138.75">
      <c r="A13" s="354" t="s">
        <v>656</v>
      </c>
      <c r="B13" s="349" t="s">
        <v>368</v>
      </c>
      <c r="C13" s="336">
        <f t="shared" si="1"/>
        <v>1</v>
      </c>
      <c r="D13" s="335">
        <v>0.7</v>
      </c>
      <c r="E13" s="335">
        <v>0.3</v>
      </c>
      <c r="F13" s="335">
        <v>15.1</v>
      </c>
      <c r="G13" s="335">
        <v>0</v>
      </c>
      <c r="H13" s="335">
        <v>4</v>
      </c>
      <c r="I13" s="335">
        <v>1.4</v>
      </c>
      <c r="J13" s="334">
        <f t="shared" si="2"/>
        <v>21.5</v>
      </c>
      <c r="K13" s="349" t="s">
        <v>696</v>
      </c>
    </row>
    <row r="14" spans="1:23">
      <c r="A14" s="354" t="s">
        <v>287</v>
      </c>
      <c r="B14" s="349" t="s">
        <v>288</v>
      </c>
      <c r="C14" s="336">
        <f t="shared" si="1"/>
        <v>1</v>
      </c>
      <c r="D14" s="335">
        <v>1</v>
      </c>
      <c r="E14" s="335">
        <v>0</v>
      </c>
      <c r="F14" s="335">
        <v>0.9</v>
      </c>
      <c r="G14" s="335">
        <v>0</v>
      </c>
      <c r="H14" s="335">
        <v>1.3</v>
      </c>
      <c r="I14" s="335">
        <v>1.6</v>
      </c>
      <c r="J14" s="334">
        <f t="shared" si="2"/>
        <v>4.8000000000000007</v>
      </c>
      <c r="K14" s="349" t="s">
        <v>317</v>
      </c>
    </row>
    <row r="15" spans="1:23">
      <c r="A15" s="354" t="s">
        <v>289</v>
      </c>
      <c r="B15" s="349" t="s">
        <v>371</v>
      </c>
      <c r="C15" s="336">
        <f t="shared" si="1"/>
        <v>0.1</v>
      </c>
      <c r="D15" s="335">
        <v>0.1</v>
      </c>
      <c r="E15" s="335">
        <v>0</v>
      </c>
      <c r="F15" s="335">
        <v>0.7</v>
      </c>
      <c r="G15" s="335">
        <v>0</v>
      </c>
      <c r="H15" s="335">
        <v>0.8</v>
      </c>
      <c r="I15" s="335">
        <v>2</v>
      </c>
      <c r="J15" s="334">
        <f t="shared" si="2"/>
        <v>3.6</v>
      </c>
      <c r="K15" s="349" t="s">
        <v>372</v>
      </c>
    </row>
    <row r="16" spans="1:23">
      <c r="A16" s="354" t="s">
        <v>291</v>
      </c>
      <c r="B16" s="349" t="s">
        <v>292</v>
      </c>
      <c r="C16" s="336">
        <f t="shared" si="1"/>
        <v>0.1</v>
      </c>
      <c r="D16" s="335">
        <v>0</v>
      </c>
      <c r="E16" s="335">
        <v>0.1</v>
      </c>
      <c r="F16" s="335">
        <v>6.5</v>
      </c>
      <c r="G16" s="335">
        <v>0</v>
      </c>
      <c r="H16" s="335">
        <v>0.5</v>
      </c>
      <c r="I16" s="335">
        <v>0.2</v>
      </c>
      <c r="J16" s="334">
        <f t="shared" si="2"/>
        <v>7.3</v>
      </c>
      <c r="K16" s="349" t="s">
        <v>319</v>
      </c>
    </row>
    <row r="17" spans="1:23" ht="111">
      <c r="A17" s="354" t="s">
        <v>379</v>
      </c>
      <c r="B17" s="349" t="s">
        <v>373</v>
      </c>
      <c r="C17" s="336">
        <f t="shared" si="1"/>
        <v>0.73</v>
      </c>
      <c r="D17" s="335">
        <v>0.73</v>
      </c>
      <c r="E17" s="335">
        <v>0</v>
      </c>
      <c r="F17" s="335">
        <v>1.6</v>
      </c>
      <c r="G17" s="335">
        <v>0.30000000000000004</v>
      </c>
      <c r="H17" s="335">
        <v>0.5</v>
      </c>
      <c r="I17" s="335">
        <v>4.0000000000000008E-2</v>
      </c>
      <c r="J17" s="334">
        <f t="shared" si="2"/>
        <v>3.17</v>
      </c>
      <c r="K17" s="349" t="s">
        <v>374</v>
      </c>
    </row>
    <row r="18" spans="1:23" ht="111">
      <c r="A18" s="354" t="s">
        <v>657</v>
      </c>
      <c r="B18" s="349" t="s">
        <v>375</v>
      </c>
      <c r="C18" s="336">
        <f>D18+E18</f>
        <v>7.4</v>
      </c>
      <c r="D18" s="335">
        <v>3.6</v>
      </c>
      <c r="E18" s="335">
        <v>3.8</v>
      </c>
      <c r="F18" s="335">
        <v>3.1</v>
      </c>
      <c r="G18" s="335">
        <v>0</v>
      </c>
      <c r="H18" s="335">
        <v>0.9</v>
      </c>
      <c r="I18" s="335">
        <v>0.2</v>
      </c>
      <c r="J18" s="334">
        <f t="shared" si="2"/>
        <v>11.6</v>
      </c>
      <c r="K18" s="349" t="s">
        <v>376</v>
      </c>
    </row>
    <row r="19" spans="1:23" ht="222">
      <c r="A19" s="354" t="s">
        <v>658</v>
      </c>
      <c r="B19" s="349" t="s">
        <v>377</v>
      </c>
      <c r="C19" s="336">
        <f t="shared" si="1"/>
        <v>0.30000000000000004</v>
      </c>
      <c r="D19" s="335">
        <v>0</v>
      </c>
      <c r="E19" s="335">
        <v>0.30000000000000004</v>
      </c>
      <c r="F19" s="335">
        <v>1.8</v>
      </c>
      <c r="G19" s="335">
        <v>0</v>
      </c>
      <c r="H19" s="335">
        <v>0</v>
      </c>
      <c r="I19" s="335">
        <v>0.2</v>
      </c>
      <c r="J19" s="334">
        <f t="shared" si="2"/>
        <v>2.3000000000000003</v>
      </c>
      <c r="K19" s="349" t="s">
        <v>378</v>
      </c>
    </row>
    <row r="20" spans="1:23" s="24" customFormat="1" ht="27">
      <c r="A20" s="354"/>
      <c r="B20" s="272" t="s">
        <v>381</v>
      </c>
      <c r="C20" s="336">
        <f t="shared" si="1"/>
        <v>1.7</v>
      </c>
      <c r="D20" s="333">
        <v>1.2</v>
      </c>
      <c r="E20" s="333">
        <v>0.5</v>
      </c>
      <c r="F20" s="333">
        <v>7.9</v>
      </c>
      <c r="G20" s="333">
        <v>0.2</v>
      </c>
      <c r="H20" s="333">
        <v>1.9</v>
      </c>
      <c r="I20" s="333">
        <v>1.3</v>
      </c>
      <c r="J20" s="334">
        <f t="shared" si="2"/>
        <v>13</v>
      </c>
      <c r="K20" s="272" t="s">
        <v>380</v>
      </c>
      <c r="Q20" s="25"/>
      <c r="R20" s="25"/>
      <c r="S20" s="25"/>
      <c r="T20" s="25"/>
      <c r="U20" s="25"/>
      <c r="V20" s="25"/>
      <c r="W20" s="25"/>
    </row>
    <row r="21" spans="1:23" s="24" customFormat="1" ht="27">
      <c r="A21" s="354"/>
      <c r="B21" s="272"/>
      <c r="C21" s="337"/>
      <c r="D21" s="333"/>
      <c r="E21" s="333"/>
      <c r="F21" s="333"/>
      <c r="G21" s="333"/>
      <c r="H21" s="333"/>
      <c r="I21" s="333"/>
      <c r="J21" s="338"/>
      <c r="K21" s="272"/>
      <c r="Q21" s="25"/>
      <c r="R21" s="25"/>
      <c r="S21" s="25"/>
      <c r="T21" s="25"/>
      <c r="U21" s="25"/>
      <c r="V21" s="25"/>
      <c r="W21" s="25"/>
    </row>
    <row r="22" spans="1:23" s="28" customFormat="1" ht="27">
      <c r="A22" s="355"/>
      <c r="B22" s="273" t="s">
        <v>703</v>
      </c>
      <c r="C22" s="391">
        <f t="shared" si="1"/>
        <v>14.43</v>
      </c>
      <c r="D22" s="339">
        <f t="shared" ref="D22:J22" si="3">SUM(D9,D20)</f>
        <v>9.33</v>
      </c>
      <c r="E22" s="339">
        <f t="shared" si="3"/>
        <v>5.0999999999999996</v>
      </c>
      <c r="F22" s="339">
        <f t="shared" si="3"/>
        <v>60.8</v>
      </c>
      <c r="G22" s="339">
        <f t="shared" si="3"/>
        <v>1.5</v>
      </c>
      <c r="H22" s="339">
        <f t="shared" si="3"/>
        <v>13.900000000000002</v>
      </c>
      <c r="I22" s="339">
        <f t="shared" si="3"/>
        <v>9.4400000000000013</v>
      </c>
      <c r="J22" s="340">
        <f t="shared" si="3"/>
        <v>99.97</v>
      </c>
      <c r="K22" s="273" t="s">
        <v>704</v>
      </c>
      <c r="Q22" s="29"/>
      <c r="R22" s="29"/>
      <c r="S22" s="29"/>
      <c r="T22" s="29"/>
      <c r="U22" s="29"/>
      <c r="V22" s="29"/>
      <c r="W22" s="29"/>
    </row>
    <row r="23" spans="1:23">
      <c r="A23" s="247"/>
      <c r="C23" s="136"/>
      <c r="D23" s="136"/>
      <c r="E23" s="136"/>
      <c r="F23" s="136"/>
      <c r="G23" s="136"/>
      <c r="H23" s="136"/>
      <c r="I23" s="136"/>
      <c r="J23" s="136"/>
    </row>
  </sheetData>
  <mergeCells count="11">
    <mergeCell ref="J6:J7"/>
    <mergeCell ref="A1:K1"/>
    <mergeCell ref="A2:K2"/>
    <mergeCell ref="A3:K3"/>
    <mergeCell ref="A5:B5"/>
    <mergeCell ref="C6:C7"/>
    <mergeCell ref="D6:E6"/>
    <mergeCell ref="F6:F7"/>
    <mergeCell ref="G6:G7"/>
    <mergeCell ref="H6:H7"/>
    <mergeCell ref="I6:I7"/>
  </mergeCells>
  <printOptions horizontalCentered="1"/>
  <pageMargins left="0.70866141732283472" right="0.51181102362204722" top="0.51181102362204722" bottom="0.51181102362204722" header="0.31496062992125984" footer="0.31496062992125984"/>
  <pageSetup paperSize="9" scale="3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FF00"/>
  </sheetPr>
  <dimension ref="A1:P11"/>
  <sheetViews>
    <sheetView view="pageBreakPreview" zoomScale="70" zoomScaleNormal="70" zoomScaleSheetLayoutView="70" workbookViewId="0">
      <selection activeCell="Q36" sqref="Q36"/>
    </sheetView>
  </sheetViews>
  <sheetFormatPr defaultRowHeight="15"/>
  <cols>
    <col min="9" max="10" width="13.7109375" customWidth="1"/>
    <col min="11" max="11" width="26.42578125" hidden="1" customWidth="1"/>
    <col min="12" max="14" width="5.5703125" hidden="1" customWidth="1"/>
    <col min="15" max="15" width="7.5703125" customWidth="1"/>
    <col min="16" max="16" width="4.42578125" customWidth="1"/>
    <col min="17" max="18" width="36.140625" customWidth="1"/>
    <col min="19" max="20" width="17.7109375" customWidth="1"/>
  </cols>
  <sheetData>
    <row r="1" spans="1:16" s="105" customFormat="1" ht="38.25" customHeight="1">
      <c r="A1" s="862" t="s">
        <v>835</v>
      </c>
      <c r="B1" s="862"/>
      <c r="C1" s="862"/>
      <c r="D1" s="862"/>
      <c r="E1" s="862"/>
      <c r="F1" s="862"/>
      <c r="G1" s="862"/>
      <c r="H1" s="862"/>
      <c r="I1" s="862"/>
      <c r="J1" s="213"/>
      <c r="N1"/>
      <c r="O1"/>
      <c r="P1"/>
    </row>
    <row r="2" spans="1:16" s="105" customFormat="1" ht="12" customHeight="1">
      <c r="A2" s="468"/>
      <c r="B2" s="468"/>
      <c r="C2" s="468"/>
      <c r="D2" s="468"/>
      <c r="E2" s="468"/>
      <c r="F2" s="468"/>
      <c r="G2" s="468"/>
      <c r="H2" s="468"/>
      <c r="I2" s="468"/>
      <c r="J2" s="468"/>
      <c r="N2"/>
      <c r="O2"/>
      <c r="P2"/>
    </row>
    <row r="3" spans="1:16" s="105" customFormat="1" ht="48" customHeight="1">
      <c r="A3" s="925" t="s">
        <v>889</v>
      </c>
      <c r="B3" s="925"/>
      <c r="C3" s="925"/>
      <c r="D3" s="925"/>
      <c r="E3" s="925"/>
      <c r="F3" s="925"/>
      <c r="G3" s="925"/>
      <c r="H3" s="925"/>
      <c r="I3" s="925"/>
      <c r="J3" s="793"/>
      <c r="N3"/>
      <c r="O3"/>
      <c r="P3"/>
    </row>
    <row r="4" spans="1:16" s="105" customFormat="1" ht="15.75">
      <c r="A4" s="926" t="s">
        <v>801</v>
      </c>
      <c r="B4" s="926"/>
      <c r="C4" s="926"/>
      <c r="D4" s="926"/>
      <c r="E4" s="926"/>
      <c r="F4" s="926"/>
      <c r="G4" s="926"/>
      <c r="H4" s="926"/>
      <c r="I4" s="926"/>
      <c r="J4" s="471"/>
      <c r="L4" s="105">
        <v>2017</v>
      </c>
      <c r="M4" s="105">
        <v>2018</v>
      </c>
      <c r="N4" s="105">
        <v>2019</v>
      </c>
      <c r="O4"/>
      <c r="P4"/>
    </row>
    <row r="5" spans="1:16" s="105" customFormat="1" ht="15.75">
      <c r="A5" s="471"/>
      <c r="B5" s="471"/>
      <c r="C5" s="471"/>
      <c r="D5" s="471"/>
      <c r="E5" s="471"/>
      <c r="F5" s="471"/>
      <c r="G5" s="471"/>
      <c r="I5" s="600"/>
      <c r="J5" s="471"/>
      <c r="K5" t="s">
        <v>796</v>
      </c>
      <c r="L5">
        <v>17.399999999999999</v>
      </c>
      <c r="M5">
        <v>14.4</v>
      </c>
      <c r="N5">
        <v>14.4</v>
      </c>
      <c r="O5"/>
      <c r="P5"/>
    </row>
    <row r="6" spans="1:16" s="105" customFormat="1" ht="15.75">
      <c r="A6" s="471"/>
      <c r="B6" s="471"/>
      <c r="C6" s="471"/>
      <c r="D6" s="471"/>
      <c r="E6" s="471"/>
      <c r="F6" s="471"/>
      <c r="G6" s="471"/>
      <c r="H6" s="471"/>
      <c r="I6" s="471"/>
      <c r="J6" s="471"/>
      <c r="K6" t="s">
        <v>782</v>
      </c>
      <c r="L6">
        <v>11.3</v>
      </c>
      <c r="M6" s="448">
        <v>9.1</v>
      </c>
      <c r="N6">
        <v>9.3000000000000007</v>
      </c>
      <c r="O6"/>
      <c r="P6"/>
    </row>
    <row r="7" spans="1:16" s="105" customFormat="1" ht="15.75">
      <c r="A7" s="471"/>
      <c r="B7" s="471"/>
      <c r="C7" s="471"/>
      <c r="D7" s="471"/>
      <c r="E7" s="471"/>
      <c r="F7" s="471"/>
      <c r="G7" s="471"/>
      <c r="H7" s="471"/>
      <c r="I7" s="471"/>
      <c r="J7" s="471"/>
      <c r="K7" s="2" t="s">
        <v>783</v>
      </c>
      <c r="L7">
        <v>6.1</v>
      </c>
      <c r="M7" s="448">
        <v>5.3</v>
      </c>
      <c r="N7">
        <v>5.0999999999999996</v>
      </c>
      <c r="O7"/>
      <c r="P7"/>
    </row>
    <row r="8" spans="1:16">
      <c r="K8" s="2" t="s">
        <v>797</v>
      </c>
      <c r="L8" s="578">
        <v>59.4</v>
      </c>
      <c r="M8">
        <v>62.3</v>
      </c>
      <c r="N8">
        <v>60.8</v>
      </c>
    </row>
    <row r="9" spans="1:16" ht="30">
      <c r="K9" s="2" t="s">
        <v>798</v>
      </c>
      <c r="L9" s="448">
        <v>1</v>
      </c>
      <c r="M9">
        <v>1.4</v>
      </c>
      <c r="N9">
        <v>1.5</v>
      </c>
    </row>
    <row r="10" spans="1:16">
      <c r="K10" t="s">
        <v>799</v>
      </c>
      <c r="L10">
        <v>12.5</v>
      </c>
      <c r="M10">
        <v>12.1</v>
      </c>
      <c r="N10">
        <v>13.900000000000002</v>
      </c>
    </row>
    <row r="11" spans="1:16" ht="30">
      <c r="K11" s="2" t="s">
        <v>800</v>
      </c>
      <c r="L11">
        <v>9.6999999999999993</v>
      </c>
      <c r="M11">
        <v>9.8000000000000007</v>
      </c>
      <c r="N11">
        <v>9.4</v>
      </c>
    </row>
  </sheetData>
  <mergeCells count="3">
    <mergeCell ref="A3:I3"/>
    <mergeCell ref="A4:I4"/>
    <mergeCell ref="A1:I1"/>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sheetPr>
  <dimension ref="A2:I60"/>
  <sheetViews>
    <sheetView view="pageBreakPreview" zoomScaleNormal="100" zoomScaleSheetLayoutView="100" zoomScalePageLayoutView="40" workbookViewId="0">
      <selection activeCell="J52" sqref="J52"/>
    </sheetView>
  </sheetViews>
  <sheetFormatPr defaultRowHeight="15"/>
  <cols>
    <col min="1" max="1" width="16" style="33" customWidth="1"/>
    <col min="2" max="3" width="9.140625" style="33"/>
    <col min="4" max="4" width="7.85546875" style="33" customWidth="1"/>
    <col min="5" max="5" width="15.28515625" style="33" customWidth="1"/>
    <col min="6" max="6" width="9.140625" style="33"/>
    <col min="7" max="7" width="14.28515625" style="33" customWidth="1"/>
    <col min="8" max="8" width="9.28515625" style="33" customWidth="1"/>
    <col min="9" max="9" width="11.7109375" customWidth="1"/>
  </cols>
  <sheetData>
    <row r="2" spans="1:8" ht="15" customHeight="1">
      <c r="G2" s="928"/>
      <c r="H2" s="928"/>
    </row>
    <row r="3" spans="1:8" ht="15" customHeight="1">
      <c r="G3" s="928"/>
      <c r="H3" s="928"/>
    </row>
    <row r="4" spans="1:8" ht="15" customHeight="1">
      <c r="G4" s="928"/>
      <c r="H4" s="928"/>
    </row>
    <row r="5" spans="1:8" ht="15" customHeight="1">
      <c r="G5" s="928"/>
      <c r="H5" s="928"/>
    </row>
    <row r="6" spans="1:8" ht="15.75" customHeight="1">
      <c r="G6" s="928"/>
      <c r="H6" s="928"/>
    </row>
    <row r="15" spans="1:8" ht="15" customHeight="1">
      <c r="A15" s="927"/>
      <c r="B15" s="927"/>
      <c r="C15" s="927"/>
      <c r="D15" s="927"/>
      <c r="E15" s="927"/>
      <c r="F15" s="927"/>
      <c r="G15" s="927"/>
    </row>
    <row r="16" spans="1:8" ht="15" customHeight="1">
      <c r="A16" s="927"/>
      <c r="B16" s="927"/>
      <c r="C16" s="927"/>
      <c r="D16" s="927"/>
      <c r="E16" s="927"/>
      <c r="F16" s="927"/>
      <c r="G16" s="927"/>
    </row>
    <row r="17" spans="1:8" ht="15" customHeight="1">
      <c r="A17" s="927"/>
      <c r="B17" s="927"/>
      <c r="C17" s="927"/>
      <c r="D17" s="927"/>
      <c r="E17" s="927"/>
      <c r="F17" s="927"/>
      <c r="G17" s="927"/>
    </row>
    <row r="18" spans="1:8" ht="15" customHeight="1">
      <c r="A18" s="927"/>
      <c r="B18" s="927"/>
      <c r="C18" s="927"/>
      <c r="D18" s="927"/>
      <c r="E18" s="927"/>
      <c r="F18" s="927"/>
      <c r="G18" s="927"/>
    </row>
    <row r="19" spans="1:8" ht="15" customHeight="1">
      <c r="A19" s="927"/>
      <c r="B19" s="927"/>
      <c r="C19" s="927"/>
      <c r="D19" s="927"/>
      <c r="E19" s="927"/>
      <c r="F19" s="927"/>
      <c r="G19" s="927"/>
    </row>
    <row r="20" spans="1:8" ht="15" customHeight="1">
      <c r="A20" s="927"/>
      <c r="B20" s="927"/>
      <c r="C20" s="927"/>
      <c r="D20" s="927"/>
      <c r="E20" s="927"/>
      <c r="F20" s="927"/>
      <c r="G20" s="927"/>
    </row>
    <row r="31" spans="1:8" ht="15" customHeight="1">
      <c r="B31" s="929"/>
      <c r="C31" s="929"/>
      <c r="D31" s="929"/>
      <c r="E31" s="929"/>
      <c r="F31" s="929"/>
      <c r="G31" s="929"/>
      <c r="H31" s="929"/>
    </row>
    <row r="32" spans="1:8" ht="15" customHeight="1">
      <c r="B32" s="929"/>
      <c r="C32" s="929"/>
      <c r="D32" s="929"/>
      <c r="E32" s="929"/>
      <c r="F32" s="929"/>
      <c r="G32" s="929"/>
      <c r="H32" s="929"/>
    </row>
    <row r="33" spans="1:8" ht="15" customHeight="1">
      <c r="B33" s="929"/>
      <c r="C33" s="929"/>
      <c r="D33" s="929"/>
      <c r="E33" s="929"/>
      <c r="F33" s="929"/>
      <c r="G33" s="929"/>
      <c r="H33" s="929"/>
    </row>
    <row r="34" spans="1:8" ht="15" customHeight="1">
      <c r="B34" s="929"/>
      <c r="C34" s="929"/>
      <c r="D34" s="929"/>
      <c r="E34" s="929"/>
      <c r="F34" s="929"/>
      <c r="G34" s="929"/>
      <c r="H34" s="929"/>
    </row>
    <row r="35" spans="1:8" ht="15" customHeight="1">
      <c r="B35" s="929"/>
      <c r="C35" s="929"/>
      <c r="D35" s="929"/>
      <c r="E35" s="929"/>
      <c r="F35" s="929"/>
      <c r="G35" s="929"/>
      <c r="H35" s="929"/>
    </row>
    <row r="36" spans="1:8" ht="15" customHeight="1">
      <c r="B36" s="929"/>
      <c r="C36" s="929"/>
      <c r="D36" s="929"/>
      <c r="E36" s="929"/>
      <c r="F36" s="929"/>
      <c r="G36" s="929"/>
      <c r="H36" s="929"/>
    </row>
    <row r="47" spans="1:8">
      <c r="A47" s="38"/>
    </row>
    <row r="48" spans="1:8">
      <c r="A48" s="38"/>
    </row>
    <row r="49" spans="1:9">
      <c r="A49" s="38"/>
    </row>
    <row r="50" spans="1:9">
      <c r="A50" s="38"/>
    </row>
    <row r="51" spans="1:9">
      <c r="A51" s="38"/>
    </row>
    <row r="52" spans="1:9">
      <c r="A52" s="38"/>
    </row>
    <row r="53" spans="1:9">
      <c r="A53" s="38"/>
    </row>
    <row r="54" spans="1:9" s="6" customFormat="1" ht="91.5" customHeight="1">
      <c r="A54" s="931" t="s">
        <v>899</v>
      </c>
      <c r="B54" s="931"/>
      <c r="C54" s="931"/>
      <c r="D54" s="931"/>
      <c r="E54" s="931"/>
      <c r="F54" s="931"/>
      <c r="G54" s="931"/>
      <c r="H54" s="931"/>
      <c r="I54" s="31"/>
    </row>
    <row r="55" spans="1:9" s="6" customFormat="1" ht="91.5" customHeight="1">
      <c r="A55" s="931"/>
      <c r="B55" s="931"/>
      <c r="C55" s="931"/>
      <c r="D55" s="931"/>
      <c r="E55" s="931"/>
      <c r="F55" s="931"/>
      <c r="G55" s="931"/>
      <c r="H55" s="931"/>
      <c r="I55" s="31"/>
    </row>
    <row r="56" spans="1:9" s="6" customFormat="1" ht="18" customHeight="1">
      <c r="A56" s="931"/>
      <c r="B56" s="931"/>
      <c r="C56" s="931"/>
      <c r="D56" s="931"/>
      <c r="E56" s="931"/>
      <c r="F56" s="931"/>
      <c r="G56" s="931"/>
      <c r="H56" s="931"/>
      <c r="I56" s="31"/>
    </row>
    <row r="57" spans="1:9" s="6" customFormat="1" ht="18.75">
      <c r="A57" s="79"/>
      <c r="B57" s="80"/>
      <c r="C57" s="80"/>
      <c r="D57" s="80"/>
      <c r="E57" s="80"/>
      <c r="F57" s="80"/>
      <c r="G57" s="80"/>
      <c r="H57" s="80"/>
    </row>
    <row r="58" spans="1:9" s="6" customFormat="1" ht="126.75" customHeight="1">
      <c r="A58" s="930" t="s">
        <v>900</v>
      </c>
      <c r="B58" s="930"/>
      <c r="C58" s="930"/>
      <c r="D58" s="930"/>
      <c r="E58" s="930"/>
      <c r="F58" s="930"/>
      <c r="G58" s="930"/>
      <c r="H58" s="930"/>
      <c r="I58" s="31"/>
    </row>
    <row r="59" spans="1:9" s="6" customFormat="1" ht="126.75" customHeight="1">
      <c r="A59" s="930"/>
      <c r="B59" s="930"/>
      <c r="C59" s="930"/>
      <c r="D59" s="930"/>
      <c r="E59" s="930"/>
      <c r="F59" s="930"/>
      <c r="G59" s="930"/>
      <c r="H59" s="930"/>
      <c r="I59" s="31"/>
    </row>
    <row r="60" spans="1:9" ht="15" customHeight="1">
      <c r="A60" s="930"/>
      <c r="B60" s="930"/>
      <c r="C60" s="930"/>
      <c r="D60" s="930"/>
      <c r="E60" s="930"/>
      <c r="F60" s="930"/>
      <c r="G60" s="930"/>
      <c r="H60" s="930"/>
    </row>
  </sheetData>
  <mergeCells count="5">
    <mergeCell ref="A15:G20"/>
    <mergeCell ref="G2:H6"/>
    <mergeCell ref="B31:H36"/>
    <mergeCell ref="A58:H60"/>
    <mergeCell ref="A54:H56"/>
  </mergeCells>
  <printOptions horizontalCentered="1"/>
  <pageMargins left="0.51181102362204722" right="0.51181102362204722" top="0.51181102362204722" bottom="0.51181102362204722" header="0.31496062992125984" footer="0.31496062992125984"/>
  <pageSetup paperSize="9" orientation="portrait" r:id="rId1"/>
  <rowBreaks count="1" manualBreakCount="1">
    <brk id="49"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G18"/>
  <sheetViews>
    <sheetView view="pageBreakPreview" zoomScaleNormal="106" zoomScaleSheetLayoutView="100" workbookViewId="0">
      <selection activeCell="J52" sqref="J52"/>
    </sheetView>
  </sheetViews>
  <sheetFormatPr defaultRowHeight="15"/>
  <cols>
    <col min="1" max="1" width="8" style="121" customWidth="1"/>
    <col min="2" max="2" width="22" style="33" customWidth="1"/>
    <col min="3" max="3" width="12.140625" style="33" customWidth="1"/>
    <col min="4" max="4" width="14.5703125" style="33" customWidth="1"/>
    <col min="5" max="5" width="12.85546875" style="33" customWidth="1"/>
    <col min="6" max="6" width="25.28515625" style="33" customWidth="1"/>
  </cols>
  <sheetData>
    <row r="1" spans="1:7" ht="34.15" customHeight="1">
      <c r="A1" s="932" t="s">
        <v>836</v>
      </c>
      <c r="B1" s="933"/>
      <c r="C1" s="933"/>
      <c r="D1" s="933"/>
      <c r="E1" s="933"/>
      <c r="F1" s="933"/>
    </row>
    <row r="2" spans="1:7" ht="38.450000000000003" customHeight="1">
      <c r="A2" s="934" t="s">
        <v>890</v>
      </c>
      <c r="B2" s="935"/>
      <c r="C2" s="935"/>
      <c r="D2" s="935"/>
      <c r="E2" s="935"/>
      <c r="F2" s="935"/>
    </row>
    <row r="3" spans="1:7" ht="18.75">
      <c r="A3" s="932">
        <v>2019</v>
      </c>
      <c r="B3" s="933"/>
      <c r="C3" s="933"/>
      <c r="D3" s="933"/>
      <c r="E3" s="933"/>
      <c r="F3" s="933"/>
    </row>
    <row r="4" spans="1:7" s="69" customFormat="1" ht="13.5" customHeight="1">
      <c r="A4" s="936" t="s">
        <v>790</v>
      </c>
      <c r="B4" s="936"/>
      <c r="C4" s="60"/>
      <c r="D4" s="60"/>
      <c r="E4" s="60"/>
      <c r="F4" s="647" t="s">
        <v>791</v>
      </c>
    </row>
    <row r="5" spans="1:7" ht="84" customHeight="1">
      <c r="A5" s="603"/>
      <c r="B5" s="604"/>
      <c r="C5" s="605" t="s">
        <v>574</v>
      </c>
      <c r="D5" s="605" t="s">
        <v>577</v>
      </c>
      <c r="E5" s="605" t="s">
        <v>578</v>
      </c>
      <c r="F5" s="606"/>
      <c r="G5" s="18"/>
    </row>
    <row r="6" spans="1:7" ht="34.15" customHeight="1">
      <c r="A6" s="231" t="s">
        <v>269</v>
      </c>
      <c r="B6" s="253" t="s">
        <v>270</v>
      </c>
      <c r="C6" s="527">
        <v>19538055.418451622</v>
      </c>
      <c r="D6" s="528">
        <v>7737069.9457068425</v>
      </c>
      <c r="E6" s="529">
        <f>+C6-D6</f>
        <v>11800985.47274478</v>
      </c>
      <c r="F6" s="253" t="s">
        <v>309</v>
      </c>
    </row>
    <row r="7" spans="1:7" ht="141.75" customHeight="1">
      <c r="A7" s="257" t="s">
        <v>629</v>
      </c>
      <c r="B7" s="254" t="s">
        <v>369</v>
      </c>
      <c r="C7" s="530">
        <v>33798494.30041267</v>
      </c>
      <c r="D7" s="531">
        <v>21215616.753155474</v>
      </c>
      <c r="E7" s="532">
        <f t="shared" ref="E7:E14" si="0">+C7-D7</f>
        <v>12582877.547257196</v>
      </c>
      <c r="F7" s="254" t="s">
        <v>382</v>
      </c>
    </row>
    <row r="8" spans="1:7" ht="30" customHeight="1">
      <c r="A8" s="233" t="s">
        <v>279</v>
      </c>
      <c r="B8" s="254" t="s">
        <v>280</v>
      </c>
      <c r="C8" s="533">
        <v>20977811.255078577</v>
      </c>
      <c r="D8" s="534">
        <v>12132058.289940402</v>
      </c>
      <c r="E8" s="532">
        <f t="shared" si="0"/>
        <v>8845752.9651381746</v>
      </c>
      <c r="F8" s="254" t="s">
        <v>314</v>
      </c>
    </row>
    <row r="9" spans="1:7" ht="108" customHeight="1">
      <c r="A9" s="257" t="s">
        <v>651</v>
      </c>
      <c r="B9" s="254" t="s">
        <v>368</v>
      </c>
      <c r="C9" s="533">
        <v>58596149.310867749</v>
      </c>
      <c r="D9" s="534">
        <v>19758968.277943555</v>
      </c>
      <c r="E9" s="532">
        <f t="shared" si="0"/>
        <v>38837181.03292419</v>
      </c>
      <c r="F9" s="254" t="s">
        <v>696</v>
      </c>
    </row>
    <row r="10" spans="1:7" ht="32.1" customHeight="1">
      <c r="A10" s="233" t="s">
        <v>287</v>
      </c>
      <c r="B10" s="254" t="s">
        <v>288</v>
      </c>
      <c r="C10" s="533">
        <v>5752809.0698935715</v>
      </c>
      <c r="D10" s="534">
        <v>1544950.9262043647</v>
      </c>
      <c r="E10" s="532">
        <f t="shared" si="0"/>
        <v>4207858.1436892068</v>
      </c>
      <c r="F10" s="254" t="s">
        <v>317</v>
      </c>
    </row>
    <row r="11" spans="1:7" ht="32.1" customHeight="1">
      <c r="A11" s="233" t="s">
        <v>291</v>
      </c>
      <c r="B11" s="254" t="s">
        <v>292</v>
      </c>
      <c r="C11" s="535">
        <v>5423103.435721322</v>
      </c>
      <c r="D11" s="536">
        <v>1313623.0145338024</v>
      </c>
      <c r="E11" s="532">
        <f t="shared" si="0"/>
        <v>4109480.4211875196</v>
      </c>
      <c r="F11" s="254" t="s">
        <v>319</v>
      </c>
    </row>
    <row r="12" spans="1:7" ht="76.5">
      <c r="A12" s="233" t="s">
        <v>654</v>
      </c>
      <c r="B12" s="254" t="s">
        <v>373</v>
      </c>
      <c r="C12" s="535">
        <v>10646503.02827885</v>
      </c>
      <c r="D12" s="536">
        <v>4657936.9032060057</v>
      </c>
      <c r="E12" s="532">
        <f t="shared" si="0"/>
        <v>5988566.1250728443</v>
      </c>
      <c r="F12" s="254" t="s">
        <v>374</v>
      </c>
    </row>
    <row r="13" spans="1:7" ht="38.65" customHeight="1">
      <c r="A13" s="233" t="s">
        <v>653</v>
      </c>
      <c r="B13" s="254" t="s">
        <v>383</v>
      </c>
      <c r="C13" s="535">
        <v>8607682.0299473181</v>
      </c>
      <c r="D13" s="536">
        <v>2733134.6045772061</v>
      </c>
      <c r="E13" s="532">
        <f t="shared" si="0"/>
        <v>5874547.4253701121</v>
      </c>
      <c r="F13" s="254" t="s">
        <v>384</v>
      </c>
    </row>
    <row r="14" spans="1:7" ht="46.5" customHeight="1">
      <c r="A14" s="233" t="s">
        <v>652</v>
      </c>
      <c r="B14" s="254" t="s">
        <v>385</v>
      </c>
      <c r="C14" s="535">
        <v>3561167.649175331</v>
      </c>
      <c r="D14" s="536">
        <v>1557334.6761772186</v>
      </c>
      <c r="E14" s="532">
        <f t="shared" si="0"/>
        <v>2003832.9729981124</v>
      </c>
      <c r="F14" s="254" t="s">
        <v>698</v>
      </c>
    </row>
    <row r="15" spans="1:7" ht="26.45" customHeight="1">
      <c r="A15" s="233"/>
      <c r="B15" s="255" t="s">
        <v>639</v>
      </c>
      <c r="C15" s="537">
        <f>SUM(C5:C14)</f>
        <v>166901775.49782699</v>
      </c>
      <c r="D15" s="538">
        <f>SUM(D5:D14)</f>
        <v>72650693.391444877</v>
      </c>
      <c r="E15" s="539">
        <f>SUM(E5:E14)</f>
        <v>94251082.106382146</v>
      </c>
      <c r="F15" s="255" t="s">
        <v>645</v>
      </c>
    </row>
    <row r="16" spans="1:7" ht="24.75" customHeight="1">
      <c r="A16" s="235"/>
      <c r="B16" s="254" t="s">
        <v>330</v>
      </c>
      <c r="C16" s="535"/>
      <c r="D16" s="536"/>
      <c r="E16" s="540">
        <v>12785159.28773074</v>
      </c>
      <c r="F16" s="254" t="s">
        <v>331</v>
      </c>
    </row>
    <row r="17" spans="1:6" ht="43.9" customHeight="1">
      <c r="A17" s="258"/>
      <c r="B17" s="256" t="s">
        <v>705</v>
      </c>
      <c r="C17" s="541"/>
      <c r="D17" s="542"/>
      <c r="E17" s="543">
        <f>E15+E16</f>
        <v>107036241.39411288</v>
      </c>
      <c r="F17" s="256" t="s">
        <v>706</v>
      </c>
    </row>
    <row r="18" spans="1:6" ht="24" customHeight="1"/>
  </sheetData>
  <mergeCells count="4">
    <mergeCell ref="A1:F1"/>
    <mergeCell ref="A2:F2"/>
    <mergeCell ref="A3:F3"/>
    <mergeCell ref="A4:B4"/>
  </mergeCells>
  <printOptions horizontalCentered="1"/>
  <pageMargins left="0.70866141732283472" right="0.51181102362204722" top="0.51181102362204722" bottom="0.51181102362204722" header="0.31496062992125984" footer="0.31496062992125984"/>
  <pageSetup paperSize="9" scale="9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L18"/>
  <sheetViews>
    <sheetView view="pageBreakPreview" zoomScaleNormal="70" zoomScaleSheetLayoutView="100" zoomScalePageLayoutView="70" workbookViewId="0">
      <selection activeCell="J52" sqref="J52"/>
    </sheetView>
  </sheetViews>
  <sheetFormatPr defaultRowHeight="15"/>
  <cols>
    <col min="1" max="1" width="7.85546875" style="60" customWidth="1"/>
    <col min="2" max="2" width="22" style="33" customWidth="1"/>
    <col min="3" max="3" width="16.42578125" style="33" customWidth="1"/>
    <col min="4" max="4" width="17" style="33" customWidth="1"/>
    <col min="5" max="5" width="14.140625" style="33" customWidth="1"/>
    <col min="6" max="6" width="11.140625" style="33" customWidth="1"/>
    <col min="7" max="7" width="3.7109375" style="33" customWidth="1"/>
    <col min="8" max="8" width="5.140625" style="33" customWidth="1"/>
    <col min="9" max="11" width="9.5703125" style="33" customWidth="1"/>
    <col min="12" max="12" width="14" style="33" customWidth="1"/>
  </cols>
  <sheetData>
    <row r="1" spans="1:12" ht="51.75" customHeight="1">
      <c r="A1" s="862" t="s">
        <v>939</v>
      </c>
      <c r="B1" s="862"/>
      <c r="C1" s="862"/>
      <c r="D1" s="862"/>
      <c r="E1" s="862"/>
      <c r="F1" s="862"/>
      <c r="G1" s="505"/>
      <c r="H1" s="505"/>
      <c r="I1" s="505"/>
      <c r="J1" s="505"/>
      <c r="K1" s="505"/>
      <c r="L1" s="505"/>
    </row>
    <row r="2" spans="1:12" ht="46.5" customHeight="1">
      <c r="A2" s="925" t="s">
        <v>891</v>
      </c>
      <c r="B2" s="925"/>
      <c r="C2" s="925"/>
      <c r="D2" s="925"/>
      <c r="E2" s="925"/>
      <c r="F2" s="925"/>
      <c r="G2" s="213"/>
      <c r="H2" s="213"/>
      <c r="I2" s="213"/>
      <c r="J2" s="213"/>
      <c r="K2" s="213"/>
      <c r="L2" s="213"/>
    </row>
    <row r="3" spans="1:12" ht="18.75">
      <c r="A3" s="862">
        <v>2019</v>
      </c>
      <c r="B3" s="862"/>
      <c r="C3" s="862"/>
      <c r="D3" s="862"/>
      <c r="E3" s="862"/>
      <c r="F3" s="862"/>
      <c r="G3" s="213"/>
      <c r="H3" s="213"/>
      <c r="I3" s="213"/>
      <c r="J3" s="213"/>
      <c r="K3" s="213"/>
      <c r="L3" s="213"/>
    </row>
    <row r="4" spans="1:12" s="526" customFormat="1" ht="19.149999999999999" customHeight="1">
      <c r="A4" s="946" t="s">
        <v>623</v>
      </c>
      <c r="B4" s="946"/>
      <c r="C4" s="544"/>
      <c r="D4" s="544"/>
      <c r="E4" s="941" t="s">
        <v>624</v>
      </c>
      <c r="F4" s="941"/>
      <c r="G4" s="525"/>
      <c r="H4" s="525"/>
      <c r="I4" s="525"/>
      <c r="J4" s="525"/>
    </row>
    <row r="5" spans="1:12" s="20" customFormat="1" ht="82.9" customHeight="1">
      <c r="A5" s="843"/>
      <c r="B5" s="844"/>
      <c r="C5" s="848" t="s">
        <v>929</v>
      </c>
      <c r="D5" s="848" t="s">
        <v>930</v>
      </c>
      <c r="E5" s="942"/>
      <c r="F5" s="943"/>
      <c r="G5" s="522"/>
      <c r="H5" s="522"/>
      <c r="I5" s="522"/>
      <c r="J5" s="522"/>
      <c r="K5" s="522"/>
      <c r="L5" s="523"/>
    </row>
    <row r="6" spans="1:12" ht="102">
      <c r="A6" s="845"/>
      <c r="B6" s="846"/>
      <c r="C6" s="849" t="s">
        <v>931</v>
      </c>
      <c r="D6" s="849" t="s">
        <v>932</v>
      </c>
      <c r="E6" s="944"/>
      <c r="F6" s="945"/>
      <c r="G6" s="263"/>
      <c r="H6" s="263"/>
      <c r="I6" s="524"/>
      <c r="J6" s="18"/>
      <c r="K6"/>
      <c r="L6"/>
    </row>
    <row r="7" spans="1:12" ht="128.25" customHeight="1">
      <c r="A7" s="257" t="s">
        <v>629</v>
      </c>
      <c r="B7" s="254" t="s">
        <v>369</v>
      </c>
      <c r="C7" s="794">
        <v>11.755716926686917</v>
      </c>
      <c r="D7" s="795">
        <v>42.817894617589118</v>
      </c>
      <c r="E7" s="937" t="s">
        <v>382</v>
      </c>
      <c r="F7" s="938"/>
      <c r="G7" s="18"/>
      <c r="H7" s="18"/>
      <c r="I7" s="18"/>
      <c r="J7" s="18"/>
      <c r="K7"/>
      <c r="L7"/>
    </row>
    <row r="8" spans="1:12" ht="28.5" customHeight="1">
      <c r="A8" s="233" t="s">
        <v>279</v>
      </c>
      <c r="B8" s="254" t="s">
        <v>280</v>
      </c>
      <c r="C8" s="796">
        <v>8.2642597029987837</v>
      </c>
      <c r="D8" s="795">
        <v>49.090975903900976</v>
      </c>
      <c r="E8" s="937" t="s">
        <v>314</v>
      </c>
      <c r="F8" s="938"/>
      <c r="G8" s="18"/>
      <c r="H8" s="18"/>
      <c r="I8" s="18"/>
      <c r="J8" s="18"/>
      <c r="K8"/>
      <c r="L8"/>
    </row>
    <row r="9" spans="1:12" ht="101.45" customHeight="1">
      <c r="A9" s="257" t="s">
        <v>651</v>
      </c>
      <c r="B9" s="254" t="s">
        <v>368</v>
      </c>
      <c r="C9" s="796">
        <v>36.284141265689364</v>
      </c>
      <c r="D9" s="795">
        <v>85.883048586878346</v>
      </c>
      <c r="E9" s="937" t="s">
        <v>696</v>
      </c>
      <c r="F9" s="938"/>
      <c r="G9" s="18"/>
      <c r="H9" s="18"/>
      <c r="I9" s="18"/>
      <c r="J9" s="18"/>
      <c r="K9"/>
      <c r="L9"/>
    </row>
    <row r="10" spans="1:12" ht="27.75" customHeight="1">
      <c r="A10" s="233" t="s">
        <v>287</v>
      </c>
      <c r="B10" s="254" t="s">
        <v>288</v>
      </c>
      <c r="C10" s="796">
        <v>3.9312461731495771</v>
      </c>
      <c r="D10" s="795">
        <v>41.91493745726688</v>
      </c>
      <c r="E10" s="937" t="s">
        <v>317</v>
      </c>
      <c r="F10" s="938"/>
      <c r="G10" s="18"/>
      <c r="H10" s="18"/>
      <c r="I10" s="18"/>
      <c r="J10" s="18"/>
      <c r="K10"/>
      <c r="L10"/>
    </row>
    <row r="11" spans="1:12" ht="29.25" customHeight="1">
      <c r="A11" s="233" t="s">
        <v>291</v>
      </c>
      <c r="B11" s="254" t="s">
        <v>292</v>
      </c>
      <c r="C11" s="796">
        <v>3.8393355069860906</v>
      </c>
      <c r="D11" s="795">
        <v>26.828276018269491</v>
      </c>
      <c r="E11" s="937" t="s">
        <v>319</v>
      </c>
      <c r="F11" s="938"/>
      <c r="G11" s="18"/>
      <c r="H11" s="18"/>
      <c r="I11" s="18"/>
      <c r="J11" s="18"/>
      <c r="K11"/>
      <c r="L11"/>
    </row>
    <row r="12" spans="1:12" ht="74.849999999999994" customHeight="1">
      <c r="A12" s="233" t="s">
        <v>654</v>
      </c>
      <c r="B12" s="254" t="s">
        <v>373</v>
      </c>
      <c r="C12" s="796">
        <v>5.5948957540676707</v>
      </c>
      <c r="D12" s="795">
        <v>88.479482008228899</v>
      </c>
      <c r="E12" s="937" t="s">
        <v>374</v>
      </c>
      <c r="F12" s="938"/>
      <c r="G12" s="18"/>
      <c r="H12" s="18"/>
      <c r="I12" s="18"/>
      <c r="J12" s="18"/>
      <c r="K12"/>
      <c r="L12"/>
    </row>
    <row r="13" spans="1:12" ht="35.1" customHeight="1">
      <c r="A13" s="233" t="s">
        <v>653</v>
      </c>
      <c r="B13" s="254" t="s">
        <v>383</v>
      </c>
      <c r="C13" s="796">
        <v>5.4883723016204664</v>
      </c>
      <c r="D13" s="795">
        <v>34.287222785223896</v>
      </c>
      <c r="E13" s="937" t="s">
        <v>384</v>
      </c>
      <c r="F13" s="938"/>
      <c r="G13" s="18"/>
      <c r="H13" s="18"/>
      <c r="I13" s="18"/>
      <c r="J13" s="18"/>
      <c r="K13"/>
      <c r="L13"/>
    </row>
    <row r="14" spans="1:12" ht="43.9" customHeight="1">
      <c r="A14" s="233" t="s">
        <v>652</v>
      </c>
      <c r="B14" s="254" t="s">
        <v>385</v>
      </c>
      <c r="C14" s="796">
        <v>1.8721070049721733</v>
      </c>
      <c r="D14" s="795">
        <v>44.723840654955559</v>
      </c>
      <c r="E14" s="937" t="s">
        <v>698</v>
      </c>
      <c r="F14" s="938"/>
      <c r="G14" s="18"/>
      <c r="H14" s="18"/>
      <c r="I14" s="18"/>
      <c r="J14" s="18"/>
      <c r="K14"/>
      <c r="L14"/>
    </row>
    <row r="15" spans="1:12" ht="28.5" customHeight="1">
      <c r="A15" s="233"/>
      <c r="B15" s="255" t="s">
        <v>627</v>
      </c>
      <c r="C15" s="797">
        <v>88.055298727600928</v>
      </c>
      <c r="D15" s="798">
        <v>51.482474870170137</v>
      </c>
      <c r="E15" s="947" t="s">
        <v>631</v>
      </c>
      <c r="F15" s="948"/>
      <c r="G15" s="18"/>
      <c r="H15" s="18"/>
      <c r="I15" s="18"/>
      <c r="J15" s="18"/>
      <c r="K15"/>
      <c r="L15"/>
    </row>
    <row r="16" spans="1:12" ht="20.25" customHeight="1">
      <c r="A16" s="235"/>
      <c r="B16" s="254" t="s">
        <v>330</v>
      </c>
      <c r="C16" s="796">
        <v>11.944701272399069</v>
      </c>
      <c r="D16" s="799">
        <v>46.825310555364183</v>
      </c>
      <c r="E16" s="937" t="s">
        <v>331</v>
      </c>
      <c r="F16" s="938"/>
      <c r="G16" s="18"/>
      <c r="H16" s="18"/>
      <c r="I16" s="18"/>
      <c r="J16" s="18"/>
      <c r="K16"/>
      <c r="L16"/>
    </row>
    <row r="17" spans="1:12" ht="40.5" customHeight="1">
      <c r="A17" s="258"/>
      <c r="B17" s="256" t="s">
        <v>705</v>
      </c>
      <c r="C17" s="836">
        <v>100</v>
      </c>
      <c r="D17" s="837">
        <v>50.878044059040192</v>
      </c>
      <c r="E17" s="939" t="s">
        <v>706</v>
      </c>
      <c r="F17" s="940"/>
      <c r="G17" s="18"/>
      <c r="H17" s="18"/>
      <c r="I17" s="18"/>
      <c r="J17" s="18"/>
      <c r="K17"/>
      <c r="L17"/>
    </row>
    <row r="18" spans="1:12" ht="24" customHeight="1"/>
  </sheetData>
  <mergeCells count="18">
    <mergeCell ref="A1:F1"/>
    <mergeCell ref="A2:F2"/>
    <mergeCell ref="A3:F3"/>
    <mergeCell ref="A4:B4"/>
    <mergeCell ref="E15:F15"/>
    <mergeCell ref="E16:F16"/>
    <mergeCell ref="E17:F17"/>
    <mergeCell ref="E4:F4"/>
    <mergeCell ref="E5:F5"/>
    <mergeCell ref="E10:F10"/>
    <mergeCell ref="E11:F11"/>
    <mergeCell ref="E12:F12"/>
    <mergeCell ref="E13:F13"/>
    <mergeCell ref="E14:F14"/>
    <mergeCell ref="E6:F6"/>
    <mergeCell ref="E7:F7"/>
    <mergeCell ref="E8:F8"/>
    <mergeCell ref="E9:F9"/>
  </mergeCells>
  <printOptions horizontalCentered="1"/>
  <pageMargins left="0.70866141732283472" right="0.51181102362204722" top="0.51181102362204722" bottom="0.51181102362204722" header="0.31496062992125984" footer="0.31496062992125984"/>
  <pageSetup paperSize="9" scale="8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1"/>
  <sheetViews>
    <sheetView view="pageBreakPreview" zoomScaleNormal="100" zoomScaleSheetLayoutView="100" zoomScalePageLayoutView="80" workbookViewId="0">
      <selection activeCell="J52" sqref="J52"/>
    </sheetView>
  </sheetViews>
  <sheetFormatPr defaultRowHeight="15"/>
  <cols>
    <col min="1" max="1" width="16" style="33" customWidth="1"/>
    <col min="2" max="3" width="9.140625" style="33"/>
    <col min="4" max="4" width="7.85546875" style="33" customWidth="1"/>
    <col min="5" max="5" width="16.28515625" style="33" customWidth="1"/>
    <col min="6" max="6" width="9.140625" style="33"/>
    <col min="7" max="7" width="14.28515625" style="33" customWidth="1"/>
    <col min="8" max="8" width="9.28515625" style="33" customWidth="1"/>
    <col min="9" max="9" width="11.7109375" style="33" customWidth="1"/>
  </cols>
  <sheetData/>
  <printOptions horizontalCentered="1"/>
  <pageMargins left="0.70866141732283472" right="0.51181102362204722" top="0.51181102362204722" bottom="0.51181102362204722" header="0.31496062992125984" footer="0.31496062992125984"/>
  <pageSetup paperSize="9"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J11"/>
  <sheetViews>
    <sheetView view="pageBreakPreview" zoomScale="60" zoomScaleNormal="100" zoomScalePageLayoutView="70" workbookViewId="0">
      <selection activeCell="J52" sqref="J52"/>
    </sheetView>
  </sheetViews>
  <sheetFormatPr defaultRowHeight="15"/>
  <cols>
    <col min="1" max="10" width="9.140625" style="33"/>
  </cols>
  <sheetData>
    <row r="2" spans="1:10" ht="22.5">
      <c r="A2" s="949" t="s">
        <v>332</v>
      </c>
      <c r="B2" s="949"/>
      <c r="C2" s="949"/>
      <c r="D2" s="949"/>
      <c r="E2" s="949"/>
      <c r="F2" s="949"/>
      <c r="G2" s="949"/>
      <c r="H2" s="949"/>
      <c r="I2" s="949"/>
      <c r="J2" s="949"/>
    </row>
    <row r="4" spans="1:10" ht="200.25" customHeight="1">
      <c r="A4" s="950" t="s">
        <v>743</v>
      </c>
      <c r="B4" s="951"/>
      <c r="C4" s="951"/>
      <c r="D4" s="951"/>
      <c r="E4" s="951"/>
      <c r="F4" s="951"/>
      <c r="G4" s="951"/>
      <c r="H4" s="951"/>
      <c r="I4" s="951"/>
      <c r="J4" s="951"/>
    </row>
    <row r="5" spans="1:10">
      <c r="A5" s="81"/>
      <c r="B5" s="82"/>
      <c r="C5" s="82"/>
      <c r="D5" s="82"/>
      <c r="E5" s="82"/>
      <c r="F5" s="82"/>
      <c r="G5" s="82"/>
      <c r="H5" s="82"/>
      <c r="I5" s="82"/>
      <c r="J5" s="82"/>
    </row>
    <row r="6" spans="1:10">
      <c r="A6" s="81"/>
      <c r="B6" s="82"/>
      <c r="C6" s="82"/>
      <c r="D6" s="82"/>
      <c r="E6" s="82"/>
      <c r="F6" s="82"/>
      <c r="G6" s="82"/>
      <c r="H6" s="82"/>
      <c r="I6" s="82"/>
      <c r="J6" s="82"/>
    </row>
    <row r="7" spans="1:10">
      <c r="A7" s="81"/>
      <c r="B7" s="82"/>
      <c r="C7" s="82"/>
      <c r="D7" s="82"/>
      <c r="E7" s="82"/>
      <c r="F7" s="82"/>
      <c r="G7" s="82"/>
      <c r="H7" s="82"/>
      <c r="I7" s="82"/>
      <c r="J7" s="82"/>
    </row>
    <row r="8" spans="1:10">
      <c r="A8" s="81"/>
      <c r="B8" s="82"/>
      <c r="C8" s="82"/>
      <c r="D8" s="82"/>
      <c r="E8" s="82"/>
      <c r="F8" s="82"/>
      <c r="G8" s="82"/>
      <c r="H8" s="82"/>
      <c r="I8" s="82"/>
      <c r="J8" s="82"/>
    </row>
    <row r="9" spans="1:10" ht="22.35" customHeight="1">
      <c r="A9" s="952" t="s">
        <v>71</v>
      </c>
      <c r="B9" s="952"/>
      <c r="C9" s="952"/>
      <c r="D9" s="952"/>
      <c r="E9" s="952"/>
      <c r="F9" s="952"/>
      <c r="G9" s="952"/>
      <c r="H9" s="952"/>
      <c r="I9" s="952"/>
      <c r="J9" s="952"/>
    </row>
    <row r="11" spans="1:10" ht="162.75" customHeight="1">
      <c r="A11" s="953" t="s">
        <v>777</v>
      </c>
      <c r="B11" s="954"/>
      <c r="C11" s="954"/>
      <c r="D11" s="954"/>
      <c r="E11" s="954"/>
      <c r="F11" s="954"/>
      <c r="G11" s="954"/>
      <c r="H11" s="954"/>
      <c r="I11" s="954"/>
      <c r="J11" s="954"/>
    </row>
  </sheetData>
  <mergeCells count="4">
    <mergeCell ref="A2:J2"/>
    <mergeCell ref="A4:J4"/>
    <mergeCell ref="A9:J9"/>
    <mergeCell ref="A11:J11"/>
  </mergeCells>
  <printOptions horizontalCentered="1"/>
  <pageMargins left="0.70866141732283472" right="0.51181102362204722" top="0.51181102362204722" bottom="0.51181102362204722" header="0.31496062992125984" footer="0.31496062992125984"/>
  <pageSetup paperSize="9" scale="98" fitToHeight="0" orientation="portrait" r:id="rId1"/>
  <rowBreaks count="1" manualBreakCount="1">
    <brk id="7"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1"/>
  <sheetViews>
    <sheetView view="pageBreakPreview" zoomScaleNormal="150" zoomScaleSheetLayoutView="100" zoomScalePageLayoutView="85" workbookViewId="0">
      <pane xSplit="2" ySplit="7" topLeftCell="C8" activePane="bottomRight" state="frozen"/>
      <selection activeCell="J52" sqref="J52"/>
      <selection pane="topRight" activeCell="J52" sqref="J52"/>
      <selection pane="bottomLeft" activeCell="J52" sqref="J52"/>
      <selection pane="bottomRight" activeCell="J52" sqref="J52"/>
    </sheetView>
  </sheetViews>
  <sheetFormatPr defaultRowHeight="15"/>
  <cols>
    <col min="1" max="1" width="5.7109375" style="83" customWidth="1"/>
    <col min="2" max="2" width="28.7109375" style="33" customWidth="1"/>
    <col min="3" max="3" width="10.85546875" style="33" customWidth="1"/>
    <col min="4" max="4" width="10.140625" style="33" customWidth="1"/>
    <col min="5" max="5" width="11.5703125" style="33" customWidth="1"/>
    <col min="6" max="6" width="9.85546875" style="33" customWidth="1"/>
    <col min="7" max="7" width="16.85546875" style="33" customWidth="1"/>
    <col min="8" max="8" width="11.140625" style="33" customWidth="1"/>
    <col min="9" max="9" width="9.28515625" style="33" customWidth="1"/>
    <col min="10" max="10" width="9.7109375" style="110" customWidth="1"/>
  </cols>
  <sheetData>
    <row r="1" spans="1:11" ht="34.15" customHeight="1">
      <c r="A1" s="955" t="s">
        <v>788</v>
      </c>
      <c r="B1" s="955"/>
      <c r="C1" s="955"/>
      <c r="D1" s="955"/>
      <c r="E1" s="955"/>
      <c r="F1" s="955"/>
      <c r="G1" s="955"/>
      <c r="H1" s="955"/>
      <c r="I1" s="955"/>
      <c r="J1" s="955"/>
    </row>
    <row r="2" spans="1:11" ht="11.25" customHeight="1">
      <c r="A2" s="291"/>
      <c r="B2" s="291"/>
      <c r="C2" s="291"/>
      <c r="D2" s="291"/>
      <c r="E2" s="291"/>
      <c r="F2" s="291"/>
      <c r="G2" s="291"/>
      <c r="H2" s="291"/>
      <c r="I2" s="291"/>
    </row>
    <row r="3" spans="1:11" s="20" customFormat="1" ht="13.5" customHeight="1">
      <c r="A3" s="956" t="s">
        <v>790</v>
      </c>
      <c r="B3" s="956"/>
      <c r="C3" s="956"/>
      <c r="D3" s="67"/>
      <c r="E3" s="67"/>
      <c r="F3" s="67"/>
      <c r="G3" s="67"/>
      <c r="H3" s="957"/>
      <c r="I3" s="957"/>
      <c r="J3" s="957"/>
    </row>
    <row r="4" spans="1:11" ht="24.95" customHeight="1">
      <c r="A4" s="958" t="s">
        <v>583</v>
      </c>
      <c r="B4" s="958"/>
      <c r="C4" s="958" t="s">
        <v>573</v>
      </c>
      <c r="D4" s="958"/>
      <c r="E4" s="958"/>
      <c r="F4" s="958"/>
      <c r="G4" s="958"/>
      <c r="H4" s="958"/>
      <c r="I4" s="958" t="s">
        <v>827</v>
      </c>
      <c r="J4" s="958" t="s">
        <v>582</v>
      </c>
    </row>
    <row r="5" spans="1:11" ht="24.95" customHeight="1">
      <c r="A5" s="958"/>
      <c r="B5" s="958"/>
      <c r="C5" s="958" t="s">
        <v>579</v>
      </c>
      <c r="D5" s="958"/>
      <c r="E5" s="958"/>
      <c r="F5" s="958"/>
      <c r="G5" s="958"/>
      <c r="H5" s="958"/>
      <c r="I5" s="958"/>
      <c r="J5" s="958"/>
      <c r="K5" s="18"/>
    </row>
    <row r="6" spans="1:11" ht="78.95" customHeight="1">
      <c r="A6" s="958"/>
      <c r="B6" s="958"/>
      <c r="C6" s="608" t="s">
        <v>569</v>
      </c>
      <c r="D6" s="608" t="s">
        <v>694</v>
      </c>
      <c r="E6" s="608" t="s">
        <v>580</v>
      </c>
      <c r="F6" s="608" t="s">
        <v>572</v>
      </c>
      <c r="G6" s="608" t="s">
        <v>568</v>
      </c>
      <c r="H6" s="608" t="s">
        <v>581</v>
      </c>
      <c r="I6" s="958"/>
      <c r="J6" s="958"/>
    </row>
    <row r="7" spans="1:11" ht="15" customHeight="1">
      <c r="A7" s="958"/>
      <c r="B7" s="958"/>
      <c r="C7" s="608" t="s">
        <v>333</v>
      </c>
      <c r="D7" s="608" t="s">
        <v>334</v>
      </c>
      <c r="E7" s="608" t="s">
        <v>335</v>
      </c>
      <c r="F7" s="608" t="s">
        <v>336</v>
      </c>
      <c r="G7" s="608" t="s">
        <v>337</v>
      </c>
      <c r="H7" s="608" t="s">
        <v>338</v>
      </c>
      <c r="I7" s="958"/>
      <c r="J7" s="958"/>
    </row>
    <row r="8" spans="1:11" ht="39">
      <c r="A8" s="458"/>
      <c r="B8" s="459" t="s">
        <v>584</v>
      </c>
      <c r="C8" s="749"/>
      <c r="D8" s="749"/>
      <c r="E8" s="749"/>
      <c r="F8" s="749"/>
      <c r="G8" s="749"/>
      <c r="H8" s="749"/>
      <c r="I8" s="749"/>
      <c r="J8" s="750"/>
      <c r="K8" s="8"/>
    </row>
    <row r="9" spans="1:11" ht="19.5">
      <c r="A9" s="808" t="s">
        <v>339</v>
      </c>
      <c r="B9" s="460" t="s">
        <v>585</v>
      </c>
      <c r="C9" s="749"/>
      <c r="D9" s="749"/>
      <c r="E9" s="749"/>
      <c r="F9" s="749"/>
      <c r="G9" s="749"/>
      <c r="H9" s="749">
        <f>'Conturi consolidate'!B16</f>
        <v>64301481.397230998</v>
      </c>
      <c r="I9" s="749"/>
      <c r="J9" s="750">
        <f>SUM(C9:I9)</f>
        <v>64301481.397230998</v>
      </c>
      <c r="K9" s="8"/>
    </row>
    <row r="10" spans="1:11" ht="19.5">
      <c r="A10" s="808" t="s">
        <v>340</v>
      </c>
      <c r="B10" s="460" t="s">
        <v>586</v>
      </c>
      <c r="C10" s="749"/>
      <c r="D10" s="749"/>
      <c r="E10" s="749"/>
      <c r="F10" s="749"/>
      <c r="G10" s="749"/>
      <c r="H10" s="749"/>
      <c r="I10" s="749">
        <f>'Conturi consolidate'!B7</f>
        <v>116418273.33624274</v>
      </c>
      <c r="J10" s="750">
        <f>SUM(C10:I10)</f>
        <v>116418273.33624274</v>
      </c>
      <c r="K10" s="8"/>
    </row>
    <row r="11" spans="1:11" ht="19.5">
      <c r="A11" s="808" t="s">
        <v>341</v>
      </c>
      <c r="B11" s="460" t="s">
        <v>587</v>
      </c>
      <c r="C11" s="749"/>
      <c r="D11" s="749"/>
      <c r="E11" s="749"/>
      <c r="F11" s="749"/>
      <c r="G11" s="749"/>
      <c r="H11" s="749"/>
      <c r="I11" s="749">
        <f>'Conturi consolidate'!B6</f>
        <v>336403662.21216643</v>
      </c>
      <c r="J11" s="750">
        <f>SUM(C11:I11)</f>
        <v>336403662.21216643</v>
      </c>
      <c r="K11" s="8"/>
    </row>
    <row r="12" spans="1:11" ht="19.5">
      <c r="A12" s="808" t="s">
        <v>342</v>
      </c>
      <c r="B12" s="460" t="s">
        <v>588</v>
      </c>
      <c r="C12" s="749">
        <f>'Conturi pe sectoare'!B9</f>
        <v>130707314.55441755</v>
      </c>
      <c r="D12" s="749">
        <f>'Conturi pe sectoare'!C9</f>
        <v>2537679.9454743573</v>
      </c>
      <c r="E12" s="749">
        <f>'Conturi pe sectoare'!D9</f>
        <v>7230626.420039963</v>
      </c>
      <c r="F12" s="749">
        <f>'Conturi pe sectoare'!F9</f>
        <v>11669702.279267473</v>
      </c>
      <c r="G12" s="749">
        <f>'Conturi pe sectoare'!E9</f>
        <v>1184230.1165570789</v>
      </c>
      <c r="H12" s="749"/>
      <c r="I12" s="749"/>
      <c r="J12" s="750">
        <f>SUM(C12:I12)</f>
        <v>153329553.31575641</v>
      </c>
      <c r="K12" s="8"/>
    </row>
    <row r="13" spans="1:11" s="84" customFormat="1" ht="19.5">
      <c r="A13" s="809" t="s">
        <v>343</v>
      </c>
      <c r="B13" s="461" t="s">
        <v>513</v>
      </c>
      <c r="C13" s="750">
        <f>'Tabel conturi integrate (1)'!A11-'Tabel conturi integrate '!C12</f>
        <v>117714603.82390589</v>
      </c>
      <c r="D13" s="750">
        <f>'Tabel conturi integrate (1)'!B11-'Tabel conturi integrate '!D12</f>
        <v>7673914.9073865982</v>
      </c>
      <c r="E13" s="750">
        <f>'Tabel conturi integrate (1)'!C11-'Tabel conturi integrate '!E12</f>
        <v>16917068.18588667</v>
      </c>
      <c r="F13" s="750">
        <f>'Tabel conturi integrate (1)'!D11-'Tabel conturi integrate '!F12</f>
        <v>38850335.956511624</v>
      </c>
      <c r="G13" s="750">
        <f>'Tabel conturi integrate (1)'!E11-'Tabel conturi integrate '!G12</f>
        <v>1918186.0227191839</v>
      </c>
      <c r="H13" s="750"/>
      <c r="I13" s="750"/>
      <c r="J13" s="750">
        <f>SUM(C13:I13)</f>
        <v>183074108.89640996</v>
      </c>
      <c r="K13" s="119"/>
    </row>
    <row r="14" spans="1:11" ht="19.5">
      <c r="A14" s="810"/>
      <c r="B14" s="508" t="s">
        <v>514</v>
      </c>
      <c r="C14" s="747"/>
      <c r="D14" s="747"/>
      <c r="E14" s="747"/>
      <c r="F14" s="747"/>
      <c r="G14" s="747"/>
      <c r="H14" s="747"/>
      <c r="I14" s="747"/>
      <c r="J14" s="748"/>
      <c r="K14" s="8"/>
    </row>
    <row r="15" spans="1:11" ht="19.5">
      <c r="A15" s="810" t="s">
        <v>344</v>
      </c>
      <c r="B15" s="509" t="s">
        <v>517</v>
      </c>
      <c r="C15" s="747">
        <f>'Conturi pe sectoare'!B20</f>
        <v>61157474.357795656</v>
      </c>
      <c r="D15" s="747">
        <f>'Conturi pe sectoare'!C20</f>
        <v>2686598.2797161834</v>
      </c>
      <c r="E15" s="747">
        <f>'Conturi pe sectoare'!D20</f>
        <v>15783959.844999999</v>
      </c>
      <c r="F15" s="747"/>
      <c r="G15" s="747">
        <f>'Conturi pe sectoare'!E20</f>
        <v>1017201.0156114427</v>
      </c>
      <c r="H15" s="747">
        <f>'Conturi consolidate'!B126</f>
        <v>16876648.217919074</v>
      </c>
      <c r="I15" s="747"/>
      <c r="J15" s="748">
        <f t="shared" ref="J15:J22" si="0">SUM(C15:I15)</f>
        <v>97521881.71604237</v>
      </c>
      <c r="K15" s="8"/>
    </row>
    <row r="16" spans="1:11" ht="19.5">
      <c r="A16" s="810" t="s">
        <v>345</v>
      </c>
      <c r="B16" s="509" t="s">
        <v>519</v>
      </c>
      <c r="C16" s="747">
        <f>C18+C17</f>
        <v>607336.90872376831</v>
      </c>
      <c r="D16" s="747">
        <f t="shared" ref="D16:I16" si="1">D18+D17</f>
        <v>0</v>
      </c>
      <c r="E16" s="747">
        <f t="shared" si="1"/>
        <v>0</v>
      </c>
      <c r="F16" s="747">
        <f t="shared" si="1"/>
        <v>1049126.5912762317</v>
      </c>
      <c r="G16" s="747">
        <f t="shared" si="1"/>
        <v>0</v>
      </c>
      <c r="H16" s="747">
        <f t="shared" si="1"/>
        <v>0</v>
      </c>
      <c r="I16" s="747">
        <f t="shared" si="1"/>
        <v>28328555.300000004</v>
      </c>
      <c r="J16" s="748">
        <f t="shared" si="0"/>
        <v>29985018.800000004</v>
      </c>
      <c r="K16" s="8"/>
    </row>
    <row r="17" spans="1:11" ht="19.5">
      <c r="A17" s="810" t="s">
        <v>346</v>
      </c>
      <c r="B17" s="510" t="s">
        <v>589</v>
      </c>
      <c r="C17" s="747"/>
      <c r="D17" s="747"/>
      <c r="E17" s="747"/>
      <c r="F17" s="747"/>
      <c r="G17" s="747"/>
      <c r="H17" s="747"/>
      <c r="I17" s="747">
        <f>'Conturi consolidate'!B8</f>
        <v>28328555.300000004</v>
      </c>
      <c r="J17" s="748">
        <f t="shared" si="0"/>
        <v>28328555.300000004</v>
      </c>
      <c r="K17" s="8"/>
    </row>
    <row r="18" spans="1:11" ht="19.5">
      <c r="A18" s="810" t="s">
        <v>347</v>
      </c>
      <c r="B18" s="510" t="s">
        <v>590</v>
      </c>
      <c r="C18" s="747">
        <f>'Conturi pe sectoare'!B21</f>
        <v>607336.90872376831</v>
      </c>
      <c r="D18" s="747"/>
      <c r="E18" s="747"/>
      <c r="F18" s="747">
        <f>'Conturi pe sectoare'!F21</f>
        <v>1049126.5912762317</v>
      </c>
      <c r="G18" s="747">
        <f>'Conturi pe sectoare'!E21</f>
        <v>0</v>
      </c>
      <c r="H18" s="747"/>
      <c r="I18" s="747"/>
      <c r="J18" s="748">
        <f t="shared" si="0"/>
        <v>1656463.5</v>
      </c>
      <c r="K18" s="8"/>
    </row>
    <row r="19" spans="1:11">
      <c r="A19" s="810" t="s">
        <v>348</v>
      </c>
      <c r="B19" s="509" t="s">
        <v>349</v>
      </c>
      <c r="C19" s="747">
        <f>C21+C20</f>
        <v>128846.19999999998</v>
      </c>
      <c r="D19" s="747">
        <f t="shared" ref="D19:I19" si="2">D21+D20</f>
        <v>0</v>
      </c>
      <c r="E19" s="747">
        <f t="shared" si="2"/>
        <v>0</v>
      </c>
      <c r="F19" s="747">
        <f t="shared" si="2"/>
        <v>0</v>
      </c>
      <c r="G19" s="747">
        <f t="shared" si="2"/>
        <v>0</v>
      </c>
      <c r="H19" s="747">
        <f t="shared" si="2"/>
        <v>0</v>
      </c>
      <c r="I19" s="747">
        <f t="shared" si="2"/>
        <v>1024605.5</v>
      </c>
      <c r="J19" s="748">
        <f t="shared" si="0"/>
        <v>1153451.7</v>
      </c>
      <c r="K19" s="8"/>
    </row>
    <row r="20" spans="1:11" ht="19.5">
      <c r="A20" s="810" t="s">
        <v>350</v>
      </c>
      <c r="B20" s="510" t="s">
        <v>521</v>
      </c>
      <c r="C20" s="747"/>
      <c r="D20" s="747"/>
      <c r="E20" s="747"/>
      <c r="F20" s="747"/>
      <c r="G20" s="747"/>
      <c r="H20" s="747"/>
      <c r="I20" s="747">
        <f>'Conturi consolidate'!B9</f>
        <v>1024605.5</v>
      </c>
      <c r="J20" s="748">
        <f t="shared" si="0"/>
        <v>1024605.5</v>
      </c>
      <c r="K20" s="8"/>
    </row>
    <row r="21" spans="1:11" ht="19.5">
      <c r="A21" s="810" t="s">
        <v>351</v>
      </c>
      <c r="B21" s="510" t="s">
        <v>591</v>
      </c>
      <c r="C21" s="747">
        <f>'Conturi pe sectoare'!B22</f>
        <v>128846.19999999998</v>
      </c>
      <c r="D21" s="747"/>
      <c r="E21" s="747"/>
      <c r="F21" s="747"/>
      <c r="G21" s="747"/>
      <c r="H21" s="747"/>
      <c r="I21" s="747"/>
      <c r="J21" s="748">
        <f t="shared" si="0"/>
        <v>128846.19999999998</v>
      </c>
      <c r="K21" s="8"/>
    </row>
    <row r="22" spans="1:11" s="84" customFormat="1" ht="39">
      <c r="A22" s="648" t="s">
        <v>352</v>
      </c>
      <c r="B22" s="511" t="s">
        <v>828</v>
      </c>
      <c r="C22" s="748">
        <f>'Tabel conturi integrate (1)'!A14-'Tabel conturi integrate '!C15-'Tabel conturi integrate '!C16+'Tabel conturi integrate '!C19</f>
        <v>56078638.757386461</v>
      </c>
      <c r="D22" s="748">
        <f>'Tabel conturi integrate (1)'!B14-'Tabel conturi integrate '!D15-'Tabel conturi integrate '!D16+'Tabel conturi integrate '!D19</f>
        <v>4987316.6276704147</v>
      </c>
      <c r="E22" s="748">
        <f>'Tabel conturi integrate (1)'!C14-'Tabel conturi integrate '!E15-'Tabel conturi integrate '!E16+'Tabel conturi integrate '!E19</f>
        <v>1133108.3408866711</v>
      </c>
      <c r="F22" s="748">
        <f>'Tabel conturi integrate (1)'!D14-'Tabel conturi integrate '!F15-'Tabel conturi integrate '!F16+'Tabel conturi integrate '!F19</f>
        <v>37801209.365235396</v>
      </c>
      <c r="G22" s="748">
        <f>'Tabel conturi integrate (1)'!E14-'Tabel conturi integrate '!G15-'Tabel conturi integrate '!G16+'Tabel conturi integrate '!G19</f>
        <v>900985.0071077412</v>
      </c>
      <c r="H22" s="748"/>
      <c r="I22" s="748"/>
      <c r="J22" s="748">
        <f t="shared" si="0"/>
        <v>100901258.09828669</v>
      </c>
      <c r="K22" s="119"/>
    </row>
    <row r="23" spans="1:11" ht="38.25" customHeight="1">
      <c r="A23" s="809"/>
      <c r="B23" s="459" t="s">
        <v>515</v>
      </c>
      <c r="C23" s="749"/>
      <c r="D23" s="749"/>
      <c r="E23" s="749"/>
      <c r="F23" s="749"/>
      <c r="G23" s="749"/>
      <c r="H23" s="749"/>
      <c r="I23" s="749"/>
      <c r="J23" s="750"/>
      <c r="K23" s="8"/>
    </row>
    <row r="24" spans="1:11" s="118" customFormat="1" ht="19.5">
      <c r="A24" s="808" t="s">
        <v>353</v>
      </c>
      <c r="B24" s="460" t="s">
        <v>592</v>
      </c>
      <c r="C24" s="749">
        <f>'Conturi pe sectoare'!B38</f>
        <v>13366879.01348781</v>
      </c>
      <c r="D24" s="749">
        <f>'Conturi pe sectoare'!C38</f>
        <v>4583040.9226791626</v>
      </c>
      <c r="E24" s="749">
        <f>'Conturi pe sectoare'!D38</f>
        <v>1646434.9999999998</v>
      </c>
      <c r="F24" s="749">
        <f>'Conturi pe sectoare'!F38</f>
        <v>961552.00680514844</v>
      </c>
      <c r="G24" s="749">
        <f>'Conturi pe sectoare'!E38</f>
        <v>4086.9559901742991</v>
      </c>
      <c r="H24" s="749">
        <f>'Conturi consolidate'!B127</f>
        <v>1141715.1298503955</v>
      </c>
      <c r="I24" s="749"/>
      <c r="J24" s="750">
        <f>SUM(C24:I24)</f>
        <v>21703709.028812688</v>
      </c>
      <c r="K24" s="117"/>
    </row>
    <row r="25" spans="1:11" s="84" customFormat="1" ht="39">
      <c r="A25" s="809" t="s">
        <v>354</v>
      </c>
      <c r="B25" s="461" t="s">
        <v>524</v>
      </c>
      <c r="C25" s="750">
        <f>'Tabel conturi integrate (1)'!A16+'Tabel conturi integrate (1)'!A17+'Tabel conturi integrate (1)'!A18-'Tabel conturi integrate (1)'!A21+'Tabel conturi integrate (1)'!A24-'Tabel conturi integrate '!C24</f>
        <v>43489581.4859474</v>
      </c>
      <c r="D25" s="750">
        <f>'Tabel conturi integrate (1)'!B16+'Tabel conturi integrate (1)'!B17+'Tabel conturi integrate (1)'!B18-'Tabel conturi integrate (1)'!B21+'Tabel conturi integrate (1)'!B24-'Tabel conturi integrate '!D24</f>
        <v>6837184.5259198016</v>
      </c>
      <c r="E25" s="750">
        <f>'Tabel conturi integrate (1)'!C16+'Tabel conturi integrate (1)'!C17+'Tabel conturi integrate (1)'!C18-'Tabel conturi integrate (1)'!C21+'Tabel conturi integrate (1)'!C24-'Tabel conturi integrate '!E24</f>
        <v>28785412.340886675</v>
      </c>
      <c r="F25" s="750">
        <f>'Tabel conturi integrate (1)'!D16+'Tabel conturi integrate (1)'!D17+'Tabel conturi integrate (1)'!D18-'Tabel conturi integrate (1)'!D21+'Tabel conturi integrate (1)'!D24-'Tabel conturi integrate '!F24</f>
        <v>141318710.46943739</v>
      </c>
      <c r="G25" s="750">
        <f>'Tabel conturi integrate (1)'!E16+'Tabel conturi integrate (1)'!E17+'Tabel conturi integrate (1)'!E18-'Tabel conturi integrate (1)'!E21+'Tabel conturi integrate (1)'!E24-'Tabel conturi integrate '!G24</f>
        <v>909983.33919043851</v>
      </c>
      <c r="H25" s="750"/>
      <c r="I25" s="750"/>
      <c r="J25" s="750">
        <f>SUM(C25:I25)</f>
        <v>221340872.16138172</v>
      </c>
      <c r="K25" s="119"/>
    </row>
    <row r="26" spans="1:11" ht="33" customHeight="1">
      <c r="A26" s="648"/>
      <c r="B26" s="508" t="s">
        <v>523</v>
      </c>
      <c r="C26" s="747"/>
      <c r="D26" s="747"/>
      <c r="E26" s="747"/>
      <c r="F26" s="747"/>
      <c r="G26" s="747"/>
      <c r="H26" s="747"/>
      <c r="I26" s="747"/>
      <c r="J26" s="748"/>
      <c r="K26" s="8"/>
    </row>
    <row r="27" spans="1:11" ht="29.25">
      <c r="A27" s="810" t="s">
        <v>355</v>
      </c>
      <c r="B27" s="509" t="s">
        <v>563</v>
      </c>
      <c r="C27" s="747">
        <v>4318416.642</v>
      </c>
      <c r="D27" s="747">
        <v>474945.69300000003</v>
      </c>
      <c r="E27" s="747"/>
      <c r="F27" s="747">
        <v>5588637.9265296729</v>
      </c>
      <c r="G27" s="747">
        <v>2363.7800000000002</v>
      </c>
      <c r="H27" s="747">
        <v>117709.58440413814</v>
      </c>
      <c r="I27" s="747"/>
      <c r="J27" s="748">
        <f>SUM(C27:I27)</f>
        <v>10502073.625933811</v>
      </c>
      <c r="K27" s="8"/>
    </row>
    <row r="28" spans="1:11" ht="19.5">
      <c r="A28" s="810" t="s">
        <v>356</v>
      </c>
      <c r="B28" s="509" t="s">
        <v>525</v>
      </c>
      <c r="C28" s="747"/>
      <c r="D28" s="747"/>
      <c r="E28" s="747"/>
      <c r="F28" s="747">
        <v>18702419.189980891</v>
      </c>
      <c r="G28" s="747"/>
      <c r="H28" s="747">
        <v>71344.010019111331</v>
      </c>
      <c r="I28" s="747"/>
      <c r="J28" s="748">
        <f>SUM(C28:I28)</f>
        <v>18773763.200000003</v>
      </c>
      <c r="K28" s="8"/>
    </row>
    <row r="29" spans="1:11" ht="29.25">
      <c r="A29" s="810" t="s">
        <v>357</v>
      </c>
      <c r="B29" s="509" t="s">
        <v>526</v>
      </c>
      <c r="C29" s="747">
        <v>272348.74201137957</v>
      </c>
      <c r="D29" s="747">
        <v>21894</v>
      </c>
      <c r="E29" s="747">
        <v>21344027.599999994</v>
      </c>
      <c r="F29" s="747">
        <v>0</v>
      </c>
      <c r="G29" s="747">
        <v>1768.8114207168874</v>
      </c>
      <c r="H29" s="747">
        <v>87366.647667476253</v>
      </c>
      <c r="I29" s="747"/>
      <c r="J29" s="748">
        <f>SUM(C29:I29)</f>
        <v>21727405.801099565</v>
      </c>
      <c r="K29" s="8"/>
    </row>
    <row r="30" spans="1:11" ht="19.5">
      <c r="A30" s="810" t="s">
        <v>358</v>
      </c>
      <c r="B30" s="509" t="s">
        <v>527</v>
      </c>
      <c r="C30" s="747">
        <v>2250216.9739471683</v>
      </c>
      <c r="D30" s="747">
        <v>1515220.79088616</v>
      </c>
      <c r="E30" s="747">
        <v>26751488.95912198</v>
      </c>
      <c r="F30" s="747">
        <v>3824231.6961928084</v>
      </c>
      <c r="G30" s="747">
        <v>461342.91747024434</v>
      </c>
      <c r="H30" s="747">
        <v>24361334.71191217</v>
      </c>
      <c r="I30" s="747"/>
      <c r="J30" s="748">
        <f>SUM(C30:I30)</f>
        <v>59163836.049530536</v>
      </c>
      <c r="K30" s="8"/>
    </row>
    <row r="31" spans="1:11" s="84" customFormat="1" ht="19.5">
      <c r="A31" s="648" t="s">
        <v>359</v>
      </c>
      <c r="B31" s="511" t="s">
        <v>529</v>
      </c>
      <c r="C31" s="748">
        <f>'Tabel conturi integrate (1)'!A26+'Tabel conturi integrate (1)'!A27+'Tabel conturi integrate (1)'!A28+'Tabel conturi integrate (1)'!A29+'Tabel conturi integrate (1)'!A30-'Tabel conturi integrate '!C27-'Tabel conturi integrate '!C28-'Tabel conturi integrate '!C29-'Tabel conturi integrate '!C30</f>
        <v>41481527.064309254</v>
      </c>
      <c r="D31" s="748">
        <f>'Tabel conturi integrate (1)'!B26+'Tabel conturi integrate (1)'!B27+'Tabel conturi integrate (1)'!B28+'Tabel conturi integrate (1)'!B29+'Tabel conturi integrate (1)'!B30-'Tabel conturi integrate '!D27-'Tabel conturi integrate '!D28-'Tabel conturi integrate '!D29-'Tabel conturi integrate '!D30</f>
        <v>6368265.6420869064</v>
      </c>
      <c r="E31" s="748">
        <f>'Tabel conturi integrate (1)'!C26+'Tabel conturi integrate (1)'!C27+'Tabel conturi integrate (1)'!C28+'Tabel conturi integrate (1)'!C29+'Tabel conturi integrate (1)'!C30-'Tabel conturi integrate '!E27-'Tabel conturi integrate '!E28-'Tabel conturi integrate '!E29-'Tabel conturi integrate '!E30</f>
        <v>34440171.902086087</v>
      </c>
      <c r="F31" s="748">
        <f>'Tabel conturi integrate (1)'!D26+'Tabel conturi integrate (1)'!D27+'Tabel conturi integrate (1)'!D28+'Tabel conturi integrate (1)'!D29+'Tabel conturi integrate (1)'!D30-'Tabel conturi integrate '!F27-'Tabel conturi integrate '!F28-'Tabel conturi integrate '!F29-'Tabel conturi integrate '!F30</f>
        <v>157071833.81459981</v>
      </c>
      <c r="G31" s="748">
        <f>'Tabel conturi integrate (1)'!E26+'Tabel conturi integrate (1)'!E27+'Tabel conturi integrate (1)'!E28+'Tabel conturi integrate (1)'!E29+'Tabel conturi integrate (1)'!E30-'Tabel conturi integrate '!G27-'Tabel conturi integrate '!G28-'Tabel conturi integrate '!G29-'Tabel conturi integrate '!G30</f>
        <v>3444801.8795079589</v>
      </c>
      <c r="H31" s="748"/>
      <c r="I31" s="748"/>
      <c r="J31" s="748">
        <f>SUM(C31:I31)</f>
        <v>242806600.30259001</v>
      </c>
      <c r="K31" s="119"/>
    </row>
    <row r="32" spans="1:11" ht="42.75" customHeight="1">
      <c r="A32" s="809"/>
      <c r="B32" s="459" t="s">
        <v>528</v>
      </c>
      <c r="C32" s="749"/>
      <c r="D32" s="749"/>
      <c r="E32" s="749"/>
      <c r="F32" s="749"/>
      <c r="G32" s="749"/>
      <c r="H32" s="749"/>
      <c r="I32" s="749"/>
      <c r="J32" s="750"/>
      <c r="K32" s="8"/>
    </row>
    <row r="33" spans="1:11" ht="19.5">
      <c r="A33" s="808" t="s">
        <v>360</v>
      </c>
      <c r="B33" s="460" t="s">
        <v>530</v>
      </c>
      <c r="C33" s="749"/>
      <c r="D33" s="749"/>
      <c r="E33" s="749">
        <f>'Conturi pe sectoare 2'!D9</f>
        <v>31965780.105926637</v>
      </c>
      <c r="F33" s="749">
        <f>'Conturi pe sectoare 2'!F9</f>
        <v>174096746.37265599</v>
      </c>
      <c r="G33" s="749">
        <f>'Conturi pe sectoare 2'!E9</f>
        <v>3102416.1392762628</v>
      </c>
      <c r="H33" s="749"/>
      <c r="I33" s="749"/>
      <c r="J33" s="750">
        <f>SUM(C33:I33)</f>
        <v>209164942.61785889</v>
      </c>
      <c r="K33" s="8"/>
    </row>
    <row r="34" spans="1:11" ht="48.75">
      <c r="A34" s="808" t="s">
        <v>361</v>
      </c>
      <c r="B34" s="460" t="s">
        <v>593</v>
      </c>
      <c r="C34" s="749"/>
      <c r="D34" s="749">
        <f>'Conturi pe sectoare 2'!C10</f>
        <v>8567.0999999999985</v>
      </c>
      <c r="E34" s="749"/>
      <c r="F34" s="749"/>
      <c r="G34" s="749"/>
      <c r="H34" s="749"/>
      <c r="I34" s="749"/>
      <c r="J34" s="750">
        <f>SUM(C34:I34)</f>
        <v>8567.0999999999985</v>
      </c>
      <c r="K34" s="8"/>
    </row>
    <row r="35" spans="1:11" s="84" customFormat="1" ht="19.5">
      <c r="A35" s="809" t="s">
        <v>362</v>
      </c>
      <c r="B35" s="461" t="s">
        <v>594</v>
      </c>
      <c r="C35" s="750">
        <f>'Tabel conturi integrate (1)'!A32+'Tabel conturi integrate (1)'!A33+'Tabel conturi integrate (1)'!A34-'Tabel conturi integrate '!C33-'Tabel conturi integrate '!C34</f>
        <v>41481527.064309254</v>
      </c>
      <c r="D35" s="750">
        <f>'Tabel conturi integrate (1)'!B32+'Tabel conturi integrate (1)'!B33+'Tabel conturi integrate (1)'!B34-'Tabel conturi integrate '!D33-'Tabel conturi integrate '!D34</f>
        <v>6359698.5420869067</v>
      </c>
      <c r="E35" s="750">
        <f>'Tabel conturi integrate (1)'!C32+'Tabel conturi integrate (1)'!C33+'Tabel conturi integrate (1)'!C34-'Tabel conturi integrate '!E33-'Tabel conturi integrate '!E34</f>
        <v>2474391.79615945</v>
      </c>
      <c r="F35" s="750">
        <f>'Tabel conturi integrate (1)'!D32+'Tabel conturi integrate (1)'!D33+'Tabel conturi integrate (1)'!D34-'Tabel conturi integrate '!F33-'Tabel conturi integrate '!F34</f>
        <v>-17016345.458056182</v>
      </c>
      <c r="G35" s="750">
        <f>'Tabel conturi integrate (1)'!E32+'Tabel conturi integrate (1)'!E33+'Tabel conturi integrate (1)'!E34-'Tabel conturi integrate '!G33-'Tabel conturi integrate '!G34</f>
        <v>342385.74023169605</v>
      </c>
      <c r="H35" s="750"/>
      <c r="I35" s="750"/>
      <c r="J35" s="750">
        <f>SUM(C35:I35)</f>
        <v>33641657.684731126</v>
      </c>
      <c r="K35" s="119"/>
    </row>
    <row r="36" spans="1:11" ht="19.5">
      <c r="A36" s="648"/>
      <c r="B36" s="508" t="s">
        <v>595</v>
      </c>
      <c r="C36" s="747"/>
      <c r="D36" s="747"/>
      <c r="E36" s="747"/>
      <c r="F36" s="747"/>
      <c r="G36" s="747"/>
      <c r="H36" s="747"/>
      <c r="I36" s="747"/>
      <c r="J36" s="748"/>
      <c r="K36" s="8"/>
    </row>
    <row r="37" spans="1:11" ht="19.5">
      <c r="A37" s="810" t="s">
        <v>363</v>
      </c>
      <c r="B37" s="509" t="s">
        <v>531</v>
      </c>
      <c r="C37" s="747">
        <f>'Conturi pe sectoare 2'!B46</f>
        <v>37740824.151999995</v>
      </c>
      <c r="D37" s="747">
        <f>'Conturi pe sectoare 2'!C46</f>
        <v>1235854.2999999998</v>
      </c>
      <c r="E37" s="747">
        <f>'Conturi pe sectoare 2'!D46</f>
        <v>5442706.7000000002</v>
      </c>
      <c r="F37" s="747">
        <f>'Conturi pe sectoare 2'!F46</f>
        <v>8568065.8291127756</v>
      </c>
      <c r="G37" s="747">
        <f>'Conturi pe sectoare 2'!E46</f>
        <v>25167</v>
      </c>
      <c r="H37" s="747"/>
      <c r="I37" s="747"/>
      <c r="J37" s="748">
        <f>SUM(C37:I37)</f>
        <v>53012617.981112771</v>
      </c>
      <c r="K37" s="8"/>
    </row>
    <row r="38" spans="1:11" ht="19.5">
      <c r="A38" s="810" t="s">
        <v>364</v>
      </c>
      <c r="B38" s="509" t="s">
        <v>596</v>
      </c>
      <c r="C38" s="747">
        <f>'Conturi pe sectoare 2'!B47</f>
        <v>300405.18999999948</v>
      </c>
      <c r="D38" s="747"/>
      <c r="E38" s="747">
        <f>'Conturi pe sectoare 2'!D47</f>
        <v>16885</v>
      </c>
      <c r="F38" s="747"/>
      <c r="G38" s="747"/>
      <c r="H38" s="747"/>
      <c r="I38" s="747"/>
      <c r="J38" s="748">
        <f>SUM(C38:I38)</f>
        <v>317290.18999999948</v>
      </c>
      <c r="K38" s="8"/>
    </row>
    <row r="39" spans="1:11" ht="19.5">
      <c r="A39" s="810" t="s">
        <v>365</v>
      </c>
      <c r="B39" s="509" t="s">
        <v>532</v>
      </c>
      <c r="C39" s="747"/>
      <c r="D39" s="747"/>
      <c r="E39" s="747"/>
      <c r="F39" s="747"/>
      <c r="G39" s="747"/>
      <c r="H39" s="747"/>
      <c r="I39" s="747"/>
      <c r="J39" s="748">
        <f t="shared" ref="J39:J41" si="3">SUM(C39:I39)</f>
        <v>0</v>
      </c>
      <c r="K39" s="8"/>
    </row>
    <row r="40" spans="1:11" ht="39">
      <c r="A40" s="810" t="s">
        <v>366</v>
      </c>
      <c r="B40" s="509" t="s">
        <v>597</v>
      </c>
      <c r="C40" s="747">
        <f>'Conturi pe sectoare 2'!B48</f>
        <v>341346.87798255286</v>
      </c>
      <c r="D40" s="747"/>
      <c r="E40" s="747">
        <f>'Conturi pe sectoare 2'!D48</f>
        <v>-100791.2</v>
      </c>
      <c r="F40" s="747">
        <f>'Conturi pe sectoare 2'!F48</f>
        <v>-240192.7630220603</v>
      </c>
      <c r="G40" s="747"/>
      <c r="H40" s="747">
        <f>'Conturi consolidate'!B141</f>
        <v>-362.91496049264748</v>
      </c>
      <c r="I40" s="747"/>
      <c r="J40" s="748">
        <f t="shared" si="3"/>
        <v>-9.964651326299645E-11</v>
      </c>
      <c r="K40" s="8"/>
    </row>
    <row r="41" spans="1:11" s="84" customFormat="1" ht="24" customHeight="1">
      <c r="A41" s="648" t="s">
        <v>367</v>
      </c>
      <c r="B41" s="511" t="s">
        <v>598</v>
      </c>
      <c r="C41" s="748">
        <f>'Tabel conturi integrate (1)'!A36+'Tabel conturi integrate (1)'!A37+'Tabel conturi integrate (1)'!A38+'Tabel conturi integrate (1)'!A39+'Tabel conturi integrate (1)'!A40-'Tabel conturi integrate (1)'!A41-'Tabel conturi integrate '!C37-'Tabel conturi integrate '!C38-'Tabel conturi integrate '!C39-'Tabel conturi integrate '!C40</f>
        <v>3438318.2443267126</v>
      </c>
      <c r="D41" s="748">
        <f>'Tabel conturi integrate (1)'!B36+'Tabel conturi integrate (1)'!B37+'Tabel conturi integrate (1)'!B38+'Tabel conturi integrate (1)'!B39+'Tabel conturi integrate (1)'!B40-'Tabel conturi integrate (1)'!B41-'Tabel conturi integrate '!D37-'Tabel conturi integrate '!D38-'Tabel conturi integrate '!D39-'Tabel conturi integrate '!D40</f>
        <v>5123844.2420869069</v>
      </c>
      <c r="E41" s="748">
        <f>'Tabel conturi integrate (1)'!C36+'Tabel conturi integrate (1)'!C37+'Tabel conturi integrate (1)'!C38+'Tabel conturi integrate (1)'!C39+'Tabel conturi integrate (1)'!C40-'Tabel conturi integrate (1)'!C41-'Tabel conturi integrate '!E37-'Tabel conturi integrate '!E38-'Tabel conturi integrate '!E39-'Tabel conturi integrate '!E40</f>
        <v>-2857658.9425997129</v>
      </c>
      <c r="F41" s="748">
        <f>'Tabel conturi integrate (1)'!D36+'Tabel conturi integrate (1)'!D37+'Tabel conturi integrate (1)'!D38+'Tabel conturi integrate (1)'!D39+'Tabel conturi integrate (1)'!D40-'Tabel conturi integrate (1)'!D41-'Tabel conturi integrate '!F37-'Tabel conturi integrate '!F38-'Tabel conturi integrate '!F39-'Tabel conturi integrate '!F40</f>
        <v>-26665264.143414345</v>
      </c>
      <c r="G41" s="748">
        <f>'Tabel conturi integrate (1)'!E36+'Tabel conturi integrate (1)'!E37+'Tabel conturi integrate (1)'!E38+'Tabel conturi integrate (1)'!E39+'Tabel conturi integrate (1)'!E40-'Tabel conturi integrate (1)'!E41-'Tabel conturi integrate '!G37-'Tabel conturi integrate '!G38-'Tabel conturi integrate '!G39-'Tabel conturi integrate '!G40</f>
        <v>395557.84023169603</v>
      </c>
      <c r="H41" s="748">
        <f>'Tabel conturi integrate (1)'!F10+'Tabel conturi integrate (1)'!F17+'Tabel conturi integrate (1)'!F24+'Tabel conturi integrate (1)'!F27+'Tabel conturi integrate (1)'!F29+'Tabel conturi integrate (1)'!F30+'Tabel conturi integrate (1)'!F40-'Tabel conturi integrate (1)'!F41-'Tabel conturi integrate '!H9-'Tabel conturi integrate '!H15-'Tabel conturi integrate '!H24-'Tabel conturi integrate '!H27-'Tabel conturi integrate '!H28-'Tabel conturi integrate '!H29-'Tabel conturi integrate '!H30-'Tabel conturi integrate '!H40</f>
        <v>20565203.092291277</v>
      </c>
      <c r="I41" s="748"/>
      <c r="J41" s="748">
        <f t="shared" si="3"/>
        <v>0.33292253315448761</v>
      </c>
      <c r="K41" s="119"/>
    </row>
  </sheetData>
  <mergeCells count="8">
    <mergeCell ref="A1:J1"/>
    <mergeCell ref="A3:C3"/>
    <mergeCell ref="H3:J3"/>
    <mergeCell ref="A4:B7"/>
    <mergeCell ref="C4:H4"/>
    <mergeCell ref="I4:I7"/>
    <mergeCell ref="J4:J7"/>
    <mergeCell ref="C5:H5"/>
  </mergeCells>
  <printOptions horizontalCentered="1"/>
  <pageMargins left="0.51181102362204722" right="0.51181102362204722" top="0.51181102362204722" bottom="0.51181102362204722" header="0.31496062992125984" footer="0.31496062992125984"/>
  <pageSetup paperSize="9" scale="7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K41"/>
  <sheetViews>
    <sheetView view="pageBreakPreview" zoomScale="85" zoomScaleNormal="150" zoomScaleSheetLayoutView="85" zoomScalePageLayoutView="85" workbookViewId="0">
      <selection activeCell="J52" sqref="J52"/>
    </sheetView>
  </sheetViews>
  <sheetFormatPr defaultRowHeight="15"/>
  <cols>
    <col min="1" max="1" width="10" style="33" customWidth="1"/>
    <col min="2" max="2" width="9.42578125" style="33" customWidth="1"/>
    <col min="3" max="3" width="12.7109375" style="33" customWidth="1"/>
    <col min="4" max="4" width="10.85546875" style="33" bestFit="1" customWidth="1"/>
    <col min="5" max="5" width="17.28515625" style="33" customWidth="1"/>
    <col min="6" max="6" width="10.85546875" style="33" bestFit="1" customWidth="1"/>
    <col min="7" max="7" width="10.42578125" style="33" customWidth="1"/>
    <col min="8" max="8" width="11.7109375" style="110" customWidth="1"/>
    <col min="9" max="9" width="26.140625" style="33" customWidth="1"/>
    <col min="10" max="10" width="7.42578125" customWidth="1"/>
    <col min="11" max="11" width="10" bestFit="1" customWidth="1"/>
  </cols>
  <sheetData>
    <row r="1" spans="1:10" ht="27.75" customHeight="1">
      <c r="A1" s="959" t="s">
        <v>826</v>
      </c>
      <c r="B1" s="959"/>
      <c r="C1" s="959"/>
      <c r="D1" s="959"/>
      <c r="E1" s="959"/>
      <c r="F1" s="959"/>
      <c r="G1" s="959"/>
      <c r="H1" s="959"/>
      <c r="I1" s="959"/>
      <c r="J1" s="959"/>
    </row>
    <row r="2" spans="1:10">
      <c r="A2" s="291"/>
      <c r="B2" s="291"/>
      <c r="C2" s="291"/>
      <c r="D2" s="291"/>
      <c r="E2" s="291"/>
      <c r="F2" s="291"/>
      <c r="G2" s="291"/>
      <c r="I2" s="291"/>
      <c r="J2" s="291"/>
    </row>
    <row r="3" spans="1:10" s="20" customFormat="1" ht="11.25">
      <c r="A3" s="39"/>
      <c r="B3" s="67"/>
      <c r="C3" s="67"/>
      <c r="D3" s="67"/>
      <c r="E3" s="67"/>
      <c r="F3" s="957"/>
      <c r="G3" s="957"/>
      <c r="H3" s="957"/>
      <c r="I3" s="960" t="s">
        <v>791</v>
      </c>
      <c r="J3" s="960"/>
    </row>
    <row r="4" spans="1:10" ht="24.95" customHeight="1">
      <c r="A4" s="958" t="s">
        <v>511</v>
      </c>
      <c r="B4" s="958"/>
      <c r="C4" s="958"/>
      <c r="D4" s="958"/>
      <c r="E4" s="958"/>
      <c r="F4" s="958"/>
      <c r="G4" s="958" t="s">
        <v>827</v>
      </c>
      <c r="H4" s="958" t="s">
        <v>582</v>
      </c>
      <c r="I4" s="958" t="s">
        <v>583</v>
      </c>
      <c r="J4" s="958"/>
    </row>
    <row r="5" spans="1:10" ht="24.95" customHeight="1">
      <c r="A5" s="958" t="s">
        <v>579</v>
      </c>
      <c r="B5" s="958"/>
      <c r="C5" s="958"/>
      <c r="D5" s="958"/>
      <c r="E5" s="958"/>
      <c r="F5" s="958"/>
      <c r="G5" s="958"/>
      <c r="H5" s="958"/>
      <c r="I5" s="958"/>
      <c r="J5" s="958"/>
    </row>
    <row r="6" spans="1:10" ht="78.75" customHeight="1">
      <c r="A6" s="613" t="s">
        <v>569</v>
      </c>
      <c r="B6" s="613" t="s">
        <v>694</v>
      </c>
      <c r="C6" s="613" t="s">
        <v>580</v>
      </c>
      <c r="D6" s="613" t="s">
        <v>572</v>
      </c>
      <c r="E6" s="613" t="s">
        <v>568</v>
      </c>
      <c r="F6" s="613" t="s">
        <v>581</v>
      </c>
      <c r="G6" s="958"/>
      <c r="H6" s="958"/>
      <c r="I6" s="958"/>
      <c r="J6" s="958"/>
    </row>
    <row r="7" spans="1:10">
      <c r="A7" s="613" t="s">
        <v>333</v>
      </c>
      <c r="B7" s="613" t="s">
        <v>334</v>
      </c>
      <c r="C7" s="613" t="s">
        <v>335</v>
      </c>
      <c r="D7" s="613" t="s">
        <v>336</v>
      </c>
      <c r="E7" s="613" t="s">
        <v>337</v>
      </c>
      <c r="F7" s="613" t="s">
        <v>338</v>
      </c>
      <c r="G7" s="958"/>
      <c r="H7" s="958"/>
      <c r="I7" s="958"/>
      <c r="J7" s="958"/>
    </row>
    <row r="8" spans="1:10" ht="39">
      <c r="A8" s="749"/>
      <c r="B8" s="749"/>
      <c r="C8" s="749"/>
      <c r="D8" s="749"/>
      <c r="E8" s="749"/>
      <c r="F8" s="749"/>
      <c r="G8" s="749"/>
      <c r="H8" s="751"/>
      <c r="I8" s="459" t="s">
        <v>829</v>
      </c>
      <c r="J8" s="458"/>
    </row>
    <row r="9" spans="1:10" ht="19.5">
      <c r="A9" s="749"/>
      <c r="B9" s="749"/>
      <c r="C9" s="749"/>
      <c r="D9" s="749"/>
      <c r="E9" s="749"/>
      <c r="F9" s="749"/>
      <c r="G9" s="749">
        <f>'Tabel conturi integrate '!H9</f>
        <v>64301481.397230998</v>
      </c>
      <c r="H9" s="751">
        <f>SUM(A9:G9)</f>
        <v>64301481.397230998</v>
      </c>
      <c r="I9" s="460" t="s">
        <v>585</v>
      </c>
      <c r="J9" s="808" t="s">
        <v>339</v>
      </c>
    </row>
    <row r="10" spans="1:10" ht="19.5">
      <c r="A10" s="749"/>
      <c r="B10" s="749"/>
      <c r="C10" s="749"/>
      <c r="D10" s="749"/>
      <c r="E10" s="749"/>
      <c r="F10" s="749">
        <f>'Tabel conturi integrate '!I10</f>
        <v>116418273.33624274</v>
      </c>
      <c r="G10" s="749"/>
      <c r="H10" s="751">
        <f>SUM(A10:G10)</f>
        <v>116418273.33624274</v>
      </c>
      <c r="I10" s="460" t="s">
        <v>586</v>
      </c>
      <c r="J10" s="808" t="s">
        <v>340</v>
      </c>
    </row>
    <row r="11" spans="1:10" ht="19.5">
      <c r="A11" s="749">
        <f>'Conturi pe sectoare'!B6</f>
        <v>248421918.37832344</v>
      </c>
      <c r="B11" s="749">
        <f>'Conturi pe sectoare'!C6</f>
        <v>10211594.852860956</v>
      </c>
      <c r="C11" s="749">
        <f>'Conturi pe sectoare'!D6</f>
        <v>24147694.605926633</v>
      </c>
      <c r="D11" s="749">
        <f>'Conturi pe sectoare'!F6</f>
        <v>50520038.235779099</v>
      </c>
      <c r="E11" s="749">
        <f>'Conturi pe sectoare'!E6</f>
        <v>3102416.1392762628</v>
      </c>
      <c r="F11" s="749"/>
      <c r="G11" s="749"/>
      <c r="H11" s="751">
        <f>SUM(A11:G11)</f>
        <v>336403662.21216637</v>
      </c>
      <c r="I11" s="460" t="s">
        <v>587</v>
      </c>
      <c r="J11" s="808" t="s">
        <v>341</v>
      </c>
    </row>
    <row r="12" spans="1:10" ht="19.5">
      <c r="A12" s="749"/>
      <c r="B12" s="749"/>
      <c r="C12" s="749"/>
      <c r="D12" s="749"/>
      <c r="E12" s="749"/>
      <c r="F12" s="749"/>
      <c r="G12" s="749">
        <f>'Tabel conturi integrate '!J12</f>
        <v>153329553.31575641</v>
      </c>
      <c r="H12" s="751">
        <f>SUM(A12:G12)</f>
        <v>153329553.31575641</v>
      </c>
      <c r="I12" s="460" t="s">
        <v>588</v>
      </c>
      <c r="J12" s="808" t="s">
        <v>342</v>
      </c>
    </row>
    <row r="13" spans="1:10" ht="19.5">
      <c r="A13" s="748"/>
      <c r="B13" s="748"/>
      <c r="C13" s="748"/>
      <c r="D13" s="748"/>
      <c r="E13" s="748"/>
      <c r="F13" s="747"/>
      <c r="G13" s="748"/>
      <c r="H13" s="752"/>
      <c r="I13" s="508" t="s">
        <v>514</v>
      </c>
      <c r="J13" s="648"/>
    </row>
    <row r="14" spans="1:10" s="84" customFormat="1" ht="19.5">
      <c r="A14" s="748">
        <f>'Tabel conturi integrate '!C13</f>
        <v>117714603.82390589</v>
      </c>
      <c r="B14" s="748">
        <f>'Tabel conturi integrate '!D13</f>
        <v>7673914.9073865982</v>
      </c>
      <c r="C14" s="748">
        <f>'Tabel conturi integrate '!E13</f>
        <v>16917068.18588667</v>
      </c>
      <c r="D14" s="748">
        <f>'Tabel conturi integrate '!F13</f>
        <v>38850335.956511624</v>
      </c>
      <c r="E14" s="748">
        <f>'Tabel conturi integrate '!G13</f>
        <v>1918186.0227191839</v>
      </c>
      <c r="F14" s="748"/>
      <c r="G14" s="748"/>
      <c r="H14" s="752">
        <f>SUM(A14:G14)</f>
        <v>183074108.89640996</v>
      </c>
      <c r="I14" s="511" t="s">
        <v>513</v>
      </c>
      <c r="J14" s="648" t="s">
        <v>343</v>
      </c>
    </row>
    <row r="15" spans="1:10" ht="39.75" customHeight="1">
      <c r="A15" s="749"/>
      <c r="B15" s="749"/>
      <c r="C15" s="749"/>
      <c r="D15" s="749"/>
      <c r="E15" s="749"/>
      <c r="F15" s="749"/>
      <c r="G15" s="749"/>
      <c r="H15" s="751"/>
      <c r="I15" s="459" t="s">
        <v>515</v>
      </c>
      <c r="J15" s="808"/>
    </row>
    <row r="16" spans="1:10" ht="39">
      <c r="A16" s="750">
        <f>'Tabel conturi integrate '!C22</f>
        <v>56078638.757386461</v>
      </c>
      <c r="B16" s="750">
        <f>'Tabel conturi integrate '!D22</f>
        <v>4987316.6276704147</v>
      </c>
      <c r="C16" s="750">
        <f>'Tabel conturi integrate '!E22</f>
        <v>1133108.3408866711</v>
      </c>
      <c r="D16" s="750">
        <f>'Tabel conturi integrate '!F22</f>
        <v>37801209.365235396</v>
      </c>
      <c r="E16" s="750">
        <f>'Tabel conturi integrate '!G22</f>
        <v>900985.0071077412</v>
      </c>
      <c r="F16" s="750"/>
      <c r="G16" s="750"/>
      <c r="H16" s="751">
        <f>SUM(A16:G16)</f>
        <v>100901258.09828669</v>
      </c>
      <c r="I16" s="461" t="s">
        <v>516</v>
      </c>
      <c r="J16" s="809" t="s">
        <v>352</v>
      </c>
    </row>
    <row r="17" spans="1:11" ht="19.5">
      <c r="A17" s="749"/>
      <c r="B17" s="749"/>
      <c r="C17" s="749"/>
      <c r="D17" s="749">
        <f>'Conturi consolidate'!B54</f>
        <v>96114125.225079417</v>
      </c>
      <c r="E17" s="749"/>
      <c r="F17" s="749">
        <f>'Conturi consolidate'!B121</f>
        <v>1407756.4909629454</v>
      </c>
      <c r="G17" s="749"/>
      <c r="H17" s="751">
        <f>SUM(A17:G17)</f>
        <v>97521881.71604237</v>
      </c>
      <c r="I17" s="512" t="s">
        <v>517</v>
      </c>
      <c r="J17" s="808" t="s">
        <v>344</v>
      </c>
      <c r="K17" s="8"/>
    </row>
    <row r="18" spans="1:11" ht="19.5">
      <c r="A18" s="749">
        <f t="shared" ref="A18:B18" si="0">A19+A20</f>
        <v>0</v>
      </c>
      <c r="B18" s="749">
        <f t="shared" si="0"/>
        <v>0</v>
      </c>
      <c r="C18" s="749">
        <f>C19+C20</f>
        <v>29985018.800000004</v>
      </c>
      <c r="D18" s="749">
        <f t="shared" ref="D18:F18" si="1">D19+D20</f>
        <v>0</v>
      </c>
      <c r="E18" s="749">
        <f t="shared" si="1"/>
        <v>0</v>
      </c>
      <c r="F18" s="749">
        <f t="shared" si="1"/>
        <v>0</v>
      </c>
      <c r="G18" s="749"/>
      <c r="H18" s="751">
        <f t="shared" ref="H18:H24" si="2">SUM(A18:G18)</f>
        <v>29985018.800000004</v>
      </c>
      <c r="I18" s="512" t="s">
        <v>519</v>
      </c>
      <c r="J18" s="808" t="s">
        <v>345</v>
      </c>
      <c r="K18" s="8"/>
    </row>
    <row r="19" spans="1:11" ht="19.5">
      <c r="A19" s="749"/>
      <c r="B19" s="749"/>
      <c r="C19" s="749">
        <f>'Tabel conturi integrate '!I17</f>
        <v>28328555.300000004</v>
      </c>
      <c r="D19" s="749"/>
      <c r="E19" s="749"/>
      <c r="F19" s="749"/>
      <c r="G19" s="749"/>
      <c r="H19" s="751">
        <f t="shared" si="2"/>
        <v>28328555.300000004</v>
      </c>
      <c r="I19" s="507" t="s">
        <v>520</v>
      </c>
      <c r="J19" s="808" t="s">
        <v>346</v>
      </c>
    </row>
    <row r="20" spans="1:11" ht="19.5">
      <c r="A20" s="749"/>
      <c r="B20" s="749"/>
      <c r="C20" s="749">
        <f>'Tabel conturi integrate '!J18</f>
        <v>1656463.5</v>
      </c>
      <c r="D20" s="749"/>
      <c r="E20" s="749"/>
      <c r="F20" s="749"/>
      <c r="G20" s="749"/>
      <c r="H20" s="751">
        <f t="shared" si="2"/>
        <v>1656463.5</v>
      </c>
      <c r="I20" s="507" t="s">
        <v>518</v>
      </c>
      <c r="J20" s="808" t="s">
        <v>347</v>
      </c>
    </row>
    <row r="21" spans="1:11">
      <c r="A21" s="749">
        <f t="shared" ref="A21:B21" si="3">A22+A23</f>
        <v>0</v>
      </c>
      <c r="B21" s="749">
        <f t="shared" si="3"/>
        <v>0</v>
      </c>
      <c r="C21" s="749">
        <f>C22+C23</f>
        <v>1153451.7</v>
      </c>
      <c r="D21" s="749">
        <f t="shared" ref="D21:F21" si="4">D22+D23</f>
        <v>0</v>
      </c>
      <c r="E21" s="749">
        <f t="shared" si="4"/>
        <v>0</v>
      </c>
      <c r="F21" s="749">
        <f t="shared" si="4"/>
        <v>0</v>
      </c>
      <c r="G21" s="749"/>
      <c r="H21" s="751">
        <f t="shared" si="2"/>
        <v>1153451.7</v>
      </c>
      <c r="I21" s="512" t="s">
        <v>349</v>
      </c>
      <c r="J21" s="808" t="s">
        <v>348</v>
      </c>
    </row>
    <row r="22" spans="1:11" s="118" customFormat="1" ht="19.5">
      <c r="A22" s="749"/>
      <c r="B22" s="749"/>
      <c r="C22" s="749">
        <f>'Tabel conturi integrate '!I20</f>
        <v>1024605.5</v>
      </c>
      <c r="D22" s="749"/>
      <c r="E22" s="749"/>
      <c r="F22" s="749"/>
      <c r="G22" s="749"/>
      <c r="H22" s="751">
        <f t="shared" si="2"/>
        <v>1024605.5</v>
      </c>
      <c r="I22" s="507" t="s">
        <v>521</v>
      </c>
      <c r="J22" s="808" t="s">
        <v>350</v>
      </c>
    </row>
    <row r="23" spans="1:11" s="118" customFormat="1" ht="19.5">
      <c r="A23" s="749"/>
      <c r="B23" s="749"/>
      <c r="C23" s="749">
        <f>'Tabel conturi integrate '!J21</f>
        <v>128846.19999999998</v>
      </c>
      <c r="D23" s="749"/>
      <c r="E23" s="749"/>
      <c r="F23" s="749"/>
      <c r="G23" s="749"/>
      <c r="H23" s="751">
        <f t="shared" si="2"/>
        <v>128846.19999999998</v>
      </c>
      <c r="I23" s="507" t="s">
        <v>522</v>
      </c>
      <c r="J23" s="808" t="s">
        <v>351</v>
      </c>
    </row>
    <row r="24" spans="1:11" s="118" customFormat="1" ht="19.5">
      <c r="A24" s="749">
        <f>'Conturi pe sectoare'!B35</f>
        <v>777821.74204875121</v>
      </c>
      <c r="B24" s="749">
        <f>'Conturi pe sectoare'!C35</f>
        <v>6432908.8209285494</v>
      </c>
      <c r="C24" s="749">
        <f>'Conturi pe sectoare'!D35</f>
        <v>467171.9</v>
      </c>
      <c r="D24" s="749">
        <f>'Conturi pe sectoare'!F35</f>
        <v>8364927.8859277489</v>
      </c>
      <c r="E24" s="749">
        <f>'Conturi pe sectoare'!E35</f>
        <v>13085.288072871621</v>
      </c>
      <c r="F24" s="749">
        <f>'Conturi consolidate'!B122</f>
        <v>5647793.773576594</v>
      </c>
      <c r="G24" s="749"/>
      <c r="H24" s="751">
        <f t="shared" si="2"/>
        <v>21703709.410554513</v>
      </c>
      <c r="I24" s="460" t="s">
        <v>599</v>
      </c>
      <c r="J24" s="808" t="s">
        <v>353</v>
      </c>
    </row>
    <row r="25" spans="1:11" ht="39">
      <c r="A25" s="747"/>
      <c r="B25" s="747"/>
      <c r="C25" s="747"/>
      <c r="D25" s="747"/>
      <c r="E25" s="747"/>
      <c r="F25" s="747"/>
      <c r="G25" s="747"/>
      <c r="H25" s="752"/>
      <c r="I25" s="508" t="s">
        <v>523</v>
      </c>
      <c r="J25" s="648"/>
    </row>
    <row r="26" spans="1:11" s="84" customFormat="1" ht="48.75">
      <c r="A26" s="748">
        <f>'Tabel conturi integrate '!C25</f>
        <v>43489581.4859474</v>
      </c>
      <c r="B26" s="748">
        <f>'Tabel conturi integrate '!D25</f>
        <v>6837184.5259198016</v>
      </c>
      <c r="C26" s="748">
        <f>'Tabel conturi integrate '!E25</f>
        <v>28785412.340886675</v>
      </c>
      <c r="D26" s="748">
        <f>'Tabel conturi integrate '!F25</f>
        <v>141318710.46943739</v>
      </c>
      <c r="E26" s="748">
        <f>'Tabel conturi integrate '!G25</f>
        <v>909983.33919043851</v>
      </c>
      <c r="F26" s="748"/>
      <c r="G26" s="748"/>
      <c r="H26" s="752">
        <f>SUM(A26:G26)</f>
        <v>221340872.16138172</v>
      </c>
      <c r="I26" s="511" t="s">
        <v>524</v>
      </c>
      <c r="J26" s="648" t="s">
        <v>354</v>
      </c>
    </row>
    <row r="27" spans="1:11" s="118" customFormat="1" ht="29.25">
      <c r="A27" s="747"/>
      <c r="B27" s="747"/>
      <c r="C27" s="747">
        <v>9784885.6000000015</v>
      </c>
      <c r="D27" s="747"/>
      <c r="E27" s="747"/>
      <c r="F27" s="747">
        <v>717188.02593381109</v>
      </c>
      <c r="G27" s="747"/>
      <c r="H27" s="752">
        <f>SUM(A27:G27)</f>
        <v>10502073.625933813</v>
      </c>
      <c r="I27" s="509" t="s">
        <v>563</v>
      </c>
      <c r="J27" s="810" t="s">
        <v>355</v>
      </c>
    </row>
    <row r="28" spans="1:11" ht="19.5">
      <c r="A28" s="747">
        <v>266991.54027621384</v>
      </c>
      <c r="B28" s="747">
        <v>30461.1</v>
      </c>
      <c r="C28" s="747">
        <v>18470596.400000002</v>
      </c>
      <c r="D28" s="747"/>
      <c r="E28" s="747">
        <v>5714.1597237861924</v>
      </c>
      <c r="F28" s="747"/>
      <c r="G28" s="747"/>
      <c r="H28" s="752">
        <f>SUM(A28:G28)</f>
        <v>18773763.199999999</v>
      </c>
      <c r="I28" s="509" t="s">
        <v>525</v>
      </c>
      <c r="J28" s="810" t="s">
        <v>356</v>
      </c>
    </row>
    <row r="29" spans="1:11" ht="39">
      <c r="A29" s="747"/>
      <c r="B29" s="747"/>
      <c r="C29" s="747"/>
      <c r="D29" s="747">
        <v>21714390.283106215</v>
      </c>
      <c r="E29" s="747"/>
      <c r="F29" s="747">
        <v>13015.517993350852</v>
      </c>
      <c r="G29" s="747"/>
      <c r="H29" s="752">
        <f>SUM(A29:G29)</f>
        <v>21727405.801099565</v>
      </c>
      <c r="I29" s="509" t="s">
        <v>526</v>
      </c>
      <c r="J29" s="810" t="s">
        <v>357</v>
      </c>
    </row>
    <row r="30" spans="1:11" s="118" customFormat="1" ht="19.5">
      <c r="A30" s="747">
        <v>4565936.3960441863</v>
      </c>
      <c r="B30" s="747">
        <v>1512680.5000532647</v>
      </c>
      <c r="C30" s="747">
        <v>25494794.120321382</v>
      </c>
      <c r="D30" s="747">
        <v>22154021.8747596</v>
      </c>
      <c r="E30" s="747">
        <v>2994579.8894846952</v>
      </c>
      <c r="F30" s="747">
        <v>2441823.4735980998</v>
      </c>
      <c r="G30" s="747"/>
      <c r="H30" s="752">
        <f>SUM(A30:G30)</f>
        <v>59163836.254261225</v>
      </c>
      <c r="I30" s="509" t="s">
        <v>527</v>
      </c>
      <c r="J30" s="810" t="s">
        <v>358</v>
      </c>
    </row>
    <row r="31" spans="1:11" ht="39">
      <c r="A31" s="749"/>
      <c r="B31" s="749"/>
      <c r="C31" s="749"/>
      <c r="D31" s="749"/>
      <c r="E31" s="749"/>
      <c r="F31" s="749"/>
      <c r="G31" s="749"/>
      <c r="H31" s="751"/>
      <c r="I31" s="459" t="s">
        <v>528</v>
      </c>
      <c r="J31" s="809"/>
    </row>
    <row r="32" spans="1:11" s="84" customFormat="1" ht="19.5">
      <c r="A32" s="750">
        <f>'Tabel conturi integrate '!C31</f>
        <v>41481527.064309254</v>
      </c>
      <c r="B32" s="750">
        <f>'Tabel conturi integrate '!D31</f>
        <v>6368265.6420869064</v>
      </c>
      <c r="C32" s="750">
        <f>'Tabel conturi integrate '!E31</f>
        <v>34440171.902086087</v>
      </c>
      <c r="D32" s="750">
        <f>'Tabel conturi integrate '!F31</f>
        <v>157071833.81459981</v>
      </c>
      <c r="E32" s="750">
        <f>'Tabel conturi integrate '!G31</f>
        <v>3444801.8795079589</v>
      </c>
      <c r="F32" s="750"/>
      <c r="G32" s="750"/>
      <c r="H32" s="751">
        <f>SUM(A32:G32)</f>
        <v>242806600.30259001</v>
      </c>
      <c r="I32" s="461" t="s">
        <v>529</v>
      </c>
      <c r="J32" s="809" t="s">
        <v>359</v>
      </c>
    </row>
    <row r="33" spans="1:10" ht="19.5">
      <c r="A33" s="749"/>
      <c r="B33" s="749"/>
      <c r="C33" s="749"/>
      <c r="D33" s="749"/>
      <c r="E33" s="749"/>
      <c r="F33" s="749"/>
      <c r="G33" s="749">
        <f>'Tabel conturi integrate '!J33</f>
        <v>209164942.61785889</v>
      </c>
      <c r="H33" s="751">
        <f t="shared" ref="H33:H34" si="5">SUM(A33:G33)</f>
        <v>209164942.61785889</v>
      </c>
      <c r="I33" s="460" t="s">
        <v>530</v>
      </c>
      <c r="J33" s="808" t="s">
        <v>360</v>
      </c>
    </row>
    <row r="34" spans="1:10" s="118" customFormat="1" ht="58.5">
      <c r="A34" s="749"/>
      <c r="B34" s="749"/>
      <c r="C34" s="749"/>
      <c r="D34" s="749">
        <f>'Tabel conturi integrate '!J34</f>
        <v>8567.0999999999985</v>
      </c>
      <c r="E34" s="749"/>
      <c r="F34" s="749"/>
      <c r="G34" s="749"/>
      <c r="H34" s="751">
        <f t="shared" si="5"/>
        <v>8567.0999999999985</v>
      </c>
      <c r="I34" s="460" t="s">
        <v>593</v>
      </c>
      <c r="J34" s="808" t="s">
        <v>361</v>
      </c>
    </row>
    <row r="35" spans="1:10" ht="19.5">
      <c r="A35" s="748"/>
      <c r="B35" s="748"/>
      <c r="C35" s="748"/>
      <c r="D35" s="748"/>
      <c r="E35" s="748"/>
      <c r="F35" s="748"/>
      <c r="G35" s="748"/>
      <c r="H35" s="752"/>
      <c r="I35" s="508" t="s">
        <v>595</v>
      </c>
      <c r="J35" s="648"/>
    </row>
    <row r="36" spans="1:10" s="84" customFormat="1" ht="19.5">
      <c r="A36" s="748">
        <f>'Tabel conturi integrate '!C35</f>
        <v>41481527.064309254</v>
      </c>
      <c r="B36" s="748">
        <f>'Tabel conturi integrate '!D35</f>
        <v>6359698.5420869067</v>
      </c>
      <c r="C36" s="748">
        <f>'Tabel conturi integrate '!E35</f>
        <v>2474391.79615945</v>
      </c>
      <c r="D36" s="748">
        <f>'Tabel conturi integrate '!F35</f>
        <v>-17016345.458056182</v>
      </c>
      <c r="E36" s="748">
        <f>'Tabel conturi integrate '!G35</f>
        <v>342385.74023169605</v>
      </c>
      <c r="F36" s="748"/>
      <c r="G36" s="748"/>
      <c r="H36" s="752">
        <f>SUM(A36:G36)</f>
        <v>33641657.684731126</v>
      </c>
      <c r="I36" s="511" t="s">
        <v>594</v>
      </c>
      <c r="J36" s="648" t="s">
        <v>362</v>
      </c>
    </row>
    <row r="37" spans="1:10" ht="19.5">
      <c r="A37" s="747"/>
      <c r="B37" s="747"/>
      <c r="C37" s="747"/>
      <c r="D37" s="747"/>
      <c r="E37" s="747"/>
      <c r="F37" s="747"/>
      <c r="G37" s="747">
        <f>'Tabel conturi integrate '!J37</f>
        <v>53012617.981112771</v>
      </c>
      <c r="H37" s="752">
        <f t="shared" ref="H37:H41" si="6">SUM(A37:G37)</f>
        <v>53012617.981112771</v>
      </c>
      <c r="I37" s="509" t="s">
        <v>531</v>
      </c>
      <c r="J37" s="810" t="s">
        <v>363</v>
      </c>
    </row>
    <row r="38" spans="1:10" ht="19.5">
      <c r="A38" s="747"/>
      <c r="B38" s="747"/>
      <c r="C38" s="747"/>
      <c r="D38" s="747"/>
      <c r="E38" s="747"/>
      <c r="F38" s="747"/>
      <c r="G38" s="747">
        <f>'Tabel conturi integrate '!J38</f>
        <v>317290.18999999948</v>
      </c>
      <c r="H38" s="752">
        <f t="shared" si="6"/>
        <v>317290.18999999948</v>
      </c>
      <c r="I38" s="509" t="s">
        <v>600</v>
      </c>
      <c r="J38" s="810" t="s">
        <v>364</v>
      </c>
    </row>
    <row r="39" spans="1:10" ht="19.5">
      <c r="A39" s="747"/>
      <c r="B39" s="747"/>
      <c r="C39" s="747"/>
      <c r="D39" s="747"/>
      <c r="E39" s="747"/>
      <c r="F39" s="747"/>
      <c r="G39" s="747"/>
      <c r="H39" s="752">
        <f t="shared" si="6"/>
        <v>0</v>
      </c>
      <c r="I39" s="509" t="s">
        <v>532</v>
      </c>
      <c r="J39" s="810" t="s">
        <v>365</v>
      </c>
    </row>
    <row r="40" spans="1:10" s="118" customFormat="1" ht="19.5">
      <c r="A40" s="747">
        <f>'Conturi pe sectoare 2'!B42</f>
        <v>534634.20000000007</v>
      </c>
      <c r="B40" s="747"/>
      <c r="C40" s="747">
        <f>'Conturi pe sectoare 2'!D42</f>
        <v>1035582.661240837</v>
      </c>
      <c r="D40" s="747">
        <f>'Conturi pe sectoare 2'!F42</f>
        <v>745620.26290178101</v>
      </c>
      <c r="E40" s="747">
        <f>'Conturi pe sectoare 2'!E42</f>
        <v>78339.100000000006</v>
      </c>
      <c r="F40" s="747">
        <f>'Conturi consolidate'!B137</f>
        <v>2066665.882169228</v>
      </c>
      <c r="G40" s="747"/>
      <c r="H40" s="752">
        <f t="shared" si="6"/>
        <v>4460842.1063118465</v>
      </c>
      <c r="I40" s="509" t="s">
        <v>533</v>
      </c>
      <c r="J40" s="810" t="s">
        <v>512</v>
      </c>
    </row>
    <row r="41" spans="1:10" s="118" customFormat="1" ht="19.5">
      <c r="A41" s="747">
        <f>'Conturi pe sectoare 2'!B43</f>
        <v>195266.8</v>
      </c>
      <c r="B41" s="747"/>
      <c r="C41" s="747">
        <f>'Conturi pe sectoare 2'!D43</f>
        <v>1008832.9</v>
      </c>
      <c r="D41" s="747">
        <f>'Conturi pe sectoare 2'!F43</f>
        <v>2066665.882169228</v>
      </c>
      <c r="E41" s="747"/>
      <c r="F41" s="747">
        <f>'Conturi consolidate'!B138</f>
        <v>1190076.6241426182</v>
      </c>
      <c r="G41" s="747"/>
      <c r="H41" s="752">
        <f t="shared" si="6"/>
        <v>4460842.2063118462</v>
      </c>
      <c r="I41" s="509" t="s">
        <v>534</v>
      </c>
      <c r="J41" s="810" t="s">
        <v>512</v>
      </c>
    </row>
  </sheetData>
  <mergeCells count="8">
    <mergeCell ref="A1:J1"/>
    <mergeCell ref="F3:H3"/>
    <mergeCell ref="I3:J3"/>
    <mergeCell ref="A4:F4"/>
    <mergeCell ref="G4:G7"/>
    <mergeCell ref="H4:H7"/>
    <mergeCell ref="I4:J7"/>
    <mergeCell ref="A5:F5"/>
  </mergeCells>
  <printOptions horizontalCentered="1"/>
  <pageMargins left="0.51181102362204722" right="0.51181102362204722" top="0.51181102362204722" bottom="0.51181102362204722" header="0.31496062992125984" footer="0.31496062992125984"/>
  <pageSetup paperSize="9" scale="7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C51"/>
  <sheetViews>
    <sheetView view="pageBreakPreview" zoomScaleNormal="100" zoomScaleSheetLayoutView="100" workbookViewId="0">
      <selection activeCell="B50" sqref="B50"/>
    </sheetView>
  </sheetViews>
  <sheetFormatPr defaultRowHeight="15.75"/>
  <cols>
    <col min="1" max="1" width="6.5703125" style="93" customWidth="1"/>
    <col min="2" max="2" width="68.42578125" style="93" customWidth="1"/>
    <col min="3" max="3" width="14.140625" style="284" customWidth="1"/>
  </cols>
  <sheetData>
    <row r="1" spans="1:3" ht="18.75">
      <c r="A1" s="862" t="s">
        <v>0</v>
      </c>
      <c r="B1" s="862"/>
      <c r="C1" s="862"/>
    </row>
    <row r="3" spans="1:3">
      <c r="A3" s="281" t="s">
        <v>920</v>
      </c>
      <c r="B3" s="282"/>
      <c r="C3" s="283">
        <v>9</v>
      </c>
    </row>
    <row r="4" spans="1:3">
      <c r="A4" s="282"/>
      <c r="B4" s="282"/>
      <c r="C4" s="283"/>
    </row>
    <row r="5" spans="1:3">
      <c r="A5" s="281" t="s">
        <v>1</v>
      </c>
      <c r="B5" s="281" t="s">
        <v>2</v>
      </c>
      <c r="C5" s="283">
        <v>21</v>
      </c>
    </row>
    <row r="6" spans="1:3">
      <c r="A6" s="147" t="s">
        <v>3</v>
      </c>
      <c r="B6" s="147" t="s">
        <v>4</v>
      </c>
      <c r="C6" s="284">
        <v>22</v>
      </c>
    </row>
    <row r="7" spans="1:3">
      <c r="A7" s="147" t="s">
        <v>5</v>
      </c>
      <c r="B7" s="147" t="s">
        <v>538</v>
      </c>
      <c r="C7" s="284">
        <v>23</v>
      </c>
    </row>
    <row r="8" spans="1:3">
      <c r="A8" s="147"/>
      <c r="B8" s="147"/>
    </row>
    <row r="9" spans="1:3">
      <c r="A9" s="281" t="s">
        <v>6</v>
      </c>
      <c r="B9" s="281" t="s">
        <v>7</v>
      </c>
      <c r="C9" s="283">
        <v>27</v>
      </c>
    </row>
    <row r="10" spans="1:3">
      <c r="A10" s="147" t="s">
        <v>8</v>
      </c>
      <c r="B10" s="147" t="s">
        <v>9</v>
      </c>
      <c r="C10" s="284">
        <v>28</v>
      </c>
    </row>
    <row r="11" spans="1:3">
      <c r="A11" s="147" t="s">
        <v>10</v>
      </c>
      <c r="B11" s="147" t="s">
        <v>11</v>
      </c>
      <c r="C11" s="284">
        <v>28</v>
      </c>
    </row>
    <row r="12" spans="1:3">
      <c r="A12" s="147" t="s">
        <v>12</v>
      </c>
      <c r="B12" s="147" t="s">
        <v>13</v>
      </c>
      <c r="C12" s="284">
        <v>28</v>
      </c>
    </row>
    <row r="13" spans="1:3">
      <c r="A13" s="147" t="s">
        <v>14</v>
      </c>
      <c r="B13" s="147" t="s">
        <v>15</v>
      </c>
      <c r="C13" s="284">
        <v>29</v>
      </c>
    </row>
    <row r="14" spans="1:3">
      <c r="A14" s="147" t="s">
        <v>16</v>
      </c>
      <c r="B14" s="147" t="s">
        <v>17</v>
      </c>
      <c r="C14" s="284">
        <v>29</v>
      </c>
    </row>
    <row r="15" spans="1:3">
      <c r="A15" s="147" t="s">
        <v>18</v>
      </c>
      <c r="B15" s="147" t="s">
        <v>19</v>
      </c>
      <c r="C15" s="284">
        <v>29</v>
      </c>
    </row>
    <row r="16" spans="1:3">
      <c r="A16" s="147" t="s">
        <v>20</v>
      </c>
      <c r="B16" s="147" t="s">
        <v>21</v>
      </c>
      <c r="C16" s="284">
        <v>29</v>
      </c>
    </row>
    <row r="17" spans="1:3">
      <c r="A17" s="147" t="s">
        <v>22</v>
      </c>
      <c r="B17" s="147" t="s">
        <v>23</v>
      </c>
      <c r="C17" s="284">
        <v>30</v>
      </c>
    </row>
    <row r="18" spans="1:3">
      <c r="A18" s="259"/>
      <c r="B18" s="285" t="s">
        <v>24</v>
      </c>
    </row>
    <row r="19" spans="1:3">
      <c r="A19" s="259"/>
      <c r="B19" s="285" t="s">
        <v>25</v>
      </c>
    </row>
    <row r="20" spans="1:3">
      <c r="A20" s="259"/>
      <c r="B20" s="285" t="s">
        <v>26</v>
      </c>
    </row>
    <row r="21" spans="1:3">
      <c r="A21" s="259"/>
      <c r="B21" s="286"/>
    </row>
    <row r="22" spans="1:3">
      <c r="A22" s="281" t="s">
        <v>27</v>
      </c>
      <c r="B22" s="281" t="s">
        <v>28</v>
      </c>
      <c r="C22" s="283">
        <v>31</v>
      </c>
    </row>
    <row r="23" spans="1:3">
      <c r="A23" s="147" t="s">
        <v>29</v>
      </c>
      <c r="B23" s="147" t="s">
        <v>11</v>
      </c>
      <c r="C23" s="284">
        <v>32</v>
      </c>
    </row>
    <row r="24" spans="1:3">
      <c r="A24" s="147" t="s">
        <v>30</v>
      </c>
      <c r="B24" s="147" t="s">
        <v>13</v>
      </c>
      <c r="C24" s="284">
        <v>32</v>
      </c>
    </row>
    <row r="25" spans="1:3">
      <c r="A25" s="147" t="s">
        <v>31</v>
      </c>
      <c r="B25" s="147" t="s">
        <v>15</v>
      </c>
      <c r="C25" s="284">
        <v>33</v>
      </c>
    </row>
    <row r="26" spans="1:3">
      <c r="A26" s="147" t="s">
        <v>32</v>
      </c>
      <c r="B26" s="147" t="s">
        <v>17</v>
      </c>
      <c r="C26" s="284">
        <v>33</v>
      </c>
    </row>
    <row r="27" spans="1:3">
      <c r="A27" s="147" t="s">
        <v>33</v>
      </c>
      <c r="B27" s="147" t="s">
        <v>19</v>
      </c>
      <c r="C27" s="284">
        <v>34</v>
      </c>
    </row>
    <row r="28" spans="1:3">
      <c r="A28" s="147" t="s">
        <v>34</v>
      </c>
      <c r="B28" s="147" t="s">
        <v>35</v>
      </c>
      <c r="C28" s="284">
        <v>34</v>
      </c>
    </row>
    <row r="29" spans="1:3">
      <c r="A29" s="147" t="s">
        <v>36</v>
      </c>
      <c r="B29" s="147" t="s">
        <v>37</v>
      </c>
      <c r="C29" s="284">
        <v>35</v>
      </c>
    </row>
    <row r="30" spans="1:3">
      <c r="A30" s="147" t="s">
        <v>38</v>
      </c>
      <c r="B30" s="147" t="s">
        <v>21</v>
      </c>
      <c r="C30" s="284">
        <v>35</v>
      </c>
    </row>
    <row r="31" spans="1:3">
      <c r="A31" s="147"/>
      <c r="B31" s="147"/>
    </row>
    <row r="32" spans="1:3">
      <c r="A32" s="281" t="s">
        <v>47</v>
      </c>
      <c r="B32" s="281" t="s">
        <v>40</v>
      </c>
      <c r="C32" s="283">
        <v>37</v>
      </c>
    </row>
    <row r="33" spans="1:3">
      <c r="A33" s="147" t="s">
        <v>48</v>
      </c>
      <c r="B33" s="147" t="s">
        <v>11</v>
      </c>
      <c r="C33" s="284">
        <v>38</v>
      </c>
    </row>
    <row r="34" spans="1:3">
      <c r="A34" s="147" t="s">
        <v>49</v>
      </c>
      <c r="B34" s="147" t="s">
        <v>13</v>
      </c>
      <c r="C34" s="284">
        <v>41</v>
      </c>
    </row>
    <row r="35" spans="1:3">
      <c r="A35" s="147"/>
      <c r="B35" s="147"/>
    </row>
    <row r="36" spans="1:3">
      <c r="A36" s="281" t="s">
        <v>46</v>
      </c>
      <c r="B36" s="281" t="s">
        <v>42</v>
      </c>
      <c r="C36" s="283">
        <v>45</v>
      </c>
    </row>
    <row r="37" spans="1:3" s="118" customFormat="1">
      <c r="A37" s="147" t="s">
        <v>845</v>
      </c>
      <c r="B37" s="831" t="s">
        <v>847</v>
      </c>
      <c r="C37" s="284">
        <v>46</v>
      </c>
    </row>
    <row r="38" spans="1:3" s="118" customFormat="1">
      <c r="A38" s="147" t="s">
        <v>846</v>
      </c>
      <c r="B38" s="831" t="s">
        <v>848</v>
      </c>
      <c r="C38" s="284">
        <v>47</v>
      </c>
    </row>
    <row r="39" spans="1:3">
      <c r="A39" s="281"/>
      <c r="B39" s="281"/>
      <c r="C39" s="283"/>
    </row>
    <row r="40" spans="1:3">
      <c r="A40" s="281" t="s">
        <v>41</v>
      </c>
      <c r="B40" s="281" t="s">
        <v>781</v>
      </c>
      <c r="C40" s="283">
        <v>49</v>
      </c>
    </row>
    <row r="41" spans="1:3">
      <c r="A41" s="147" t="s">
        <v>44</v>
      </c>
      <c r="B41" s="146" t="s">
        <v>707</v>
      </c>
      <c r="C41" s="325">
        <v>51</v>
      </c>
    </row>
    <row r="42" spans="1:3" ht="31.5">
      <c r="A42" s="287" t="s">
        <v>43</v>
      </c>
      <c r="B42" s="146" t="s">
        <v>708</v>
      </c>
      <c r="C42" s="284">
        <v>52</v>
      </c>
    </row>
    <row r="43" spans="1:3">
      <c r="A43" s="147"/>
      <c r="B43" s="146"/>
    </row>
    <row r="44" spans="1:3">
      <c r="A44" s="281" t="s">
        <v>45</v>
      </c>
      <c r="B44" s="281" t="s">
        <v>39</v>
      </c>
      <c r="C44" s="283">
        <v>53</v>
      </c>
    </row>
    <row r="45" spans="1:3">
      <c r="A45" s="147"/>
      <c r="B45" s="259"/>
    </row>
    <row r="46" spans="1:3">
      <c r="A46" s="281">
        <v>8</v>
      </c>
      <c r="B46" s="281" t="s">
        <v>921</v>
      </c>
      <c r="C46" s="283">
        <v>59</v>
      </c>
    </row>
    <row r="47" spans="1:3">
      <c r="A47" s="93" t="s">
        <v>852</v>
      </c>
      <c r="B47" s="831" t="s">
        <v>560</v>
      </c>
      <c r="C47" s="284">
        <v>61</v>
      </c>
    </row>
    <row r="48" spans="1:3">
      <c r="A48" s="93" t="s">
        <v>853</v>
      </c>
      <c r="B48" s="831" t="s">
        <v>856</v>
      </c>
      <c r="C48" s="284">
        <v>63</v>
      </c>
    </row>
    <row r="49" spans="1:3">
      <c r="A49" s="93" t="s">
        <v>857</v>
      </c>
      <c r="B49" s="93" t="s">
        <v>858</v>
      </c>
      <c r="C49" s="284">
        <v>64</v>
      </c>
    </row>
    <row r="50" spans="1:3" ht="31.5">
      <c r="A50" s="835" t="s">
        <v>854</v>
      </c>
      <c r="B50" s="280" t="s">
        <v>897</v>
      </c>
      <c r="C50" s="284">
        <v>65</v>
      </c>
    </row>
    <row r="51" spans="1:3">
      <c r="A51" s="93" t="s">
        <v>855</v>
      </c>
      <c r="B51" s="93" t="s">
        <v>859</v>
      </c>
      <c r="C51" s="284">
        <v>66</v>
      </c>
    </row>
  </sheetData>
  <mergeCells count="1">
    <mergeCell ref="A1:C1"/>
  </mergeCells>
  <printOptions horizontalCentered="1"/>
  <pageMargins left="0.70866141732283472" right="0.51181102362204722" top="0.51181102362204722" bottom="0.51181102362204722" header="0.31496062992125984" footer="0.31496062992125984"/>
  <pageSetup paperSize="9" scale="9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91"/>
  <sheetViews>
    <sheetView view="pageBreakPreview" zoomScaleNormal="100" zoomScaleSheetLayoutView="100" zoomScalePageLayoutView="40" workbookViewId="0">
      <selection activeCell="J52" sqref="J52"/>
    </sheetView>
  </sheetViews>
  <sheetFormatPr defaultRowHeight="15"/>
  <cols>
    <col min="1" max="1" width="16" style="33" customWidth="1"/>
    <col min="2" max="3" width="8.85546875" style="33"/>
    <col min="4" max="4" width="15.28515625" style="33" customWidth="1"/>
    <col min="5" max="5" width="8.85546875" style="33" customWidth="1"/>
    <col min="6" max="6" width="8.85546875" style="33"/>
    <col min="7" max="7" width="14.28515625" style="33" customWidth="1"/>
    <col min="8" max="8" width="9.28515625" style="33" customWidth="1"/>
    <col min="9" max="9" width="11.7109375" style="33" customWidth="1"/>
  </cols>
  <sheetData>
    <row r="1" spans="1:8">
      <c r="A1" s="801"/>
      <c r="B1" s="801"/>
      <c r="C1" s="801"/>
      <c r="D1" s="801"/>
      <c r="E1" s="801"/>
      <c r="F1" s="801"/>
      <c r="G1" s="801"/>
      <c r="H1" s="801"/>
    </row>
    <row r="2" spans="1:8" ht="15" customHeight="1">
      <c r="A2" s="801"/>
      <c r="B2" s="801"/>
      <c r="C2" s="801"/>
      <c r="D2" s="801"/>
      <c r="E2" s="801"/>
      <c r="F2" s="801"/>
      <c r="G2" s="928"/>
      <c r="H2" s="928"/>
    </row>
    <row r="3" spans="1:8" ht="15" customHeight="1">
      <c r="A3" s="801"/>
      <c r="B3" s="801"/>
      <c r="C3" s="801"/>
      <c r="D3" s="801"/>
      <c r="E3" s="801"/>
      <c r="F3" s="801"/>
      <c r="G3" s="928"/>
      <c r="H3" s="928"/>
    </row>
    <row r="4" spans="1:8" ht="15" customHeight="1">
      <c r="A4" s="801"/>
      <c r="B4" s="801"/>
      <c r="C4" s="801"/>
      <c r="D4" s="801"/>
      <c r="E4" s="801"/>
      <c r="F4" s="801"/>
      <c r="G4" s="928"/>
      <c r="H4" s="928"/>
    </row>
    <row r="5" spans="1:8" ht="15" customHeight="1">
      <c r="A5" s="801"/>
      <c r="B5" s="801"/>
      <c r="C5" s="801"/>
      <c r="D5" s="801"/>
      <c r="E5" s="801"/>
      <c r="F5" s="801"/>
      <c r="G5" s="928"/>
      <c r="H5" s="928"/>
    </row>
    <row r="6" spans="1:8" ht="15.75" customHeight="1">
      <c r="A6" s="801"/>
      <c r="B6" s="801"/>
      <c r="C6" s="801"/>
      <c r="D6" s="801"/>
      <c r="E6" s="801"/>
      <c r="F6" s="801"/>
      <c r="G6" s="928"/>
      <c r="H6" s="928"/>
    </row>
    <row r="7" spans="1:8">
      <c r="A7" s="801"/>
      <c r="B7" s="801"/>
      <c r="C7" s="801"/>
      <c r="D7" s="801"/>
      <c r="E7" s="801"/>
      <c r="F7" s="801"/>
      <c r="G7" s="801"/>
      <c r="H7" s="801"/>
    </row>
    <row r="8" spans="1:8">
      <c r="A8" s="801"/>
      <c r="B8" s="801"/>
      <c r="C8" s="801"/>
      <c r="D8" s="801"/>
      <c r="E8" s="801"/>
      <c r="F8" s="801"/>
      <c r="G8" s="801"/>
      <c r="H8" s="801"/>
    </row>
    <row r="9" spans="1:8">
      <c r="A9" s="801"/>
      <c r="B9" s="801"/>
      <c r="C9" s="801"/>
      <c r="D9" s="801"/>
      <c r="E9" s="801"/>
      <c r="F9" s="801"/>
      <c r="G9" s="801"/>
      <c r="H9" s="801"/>
    </row>
    <row r="10" spans="1:8">
      <c r="A10" s="801"/>
      <c r="B10" s="801"/>
      <c r="C10" s="801"/>
      <c r="D10" s="801"/>
      <c r="E10" s="801"/>
      <c r="F10" s="801"/>
      <c r="G10" s="801"/>
      <c r="H10" s="801"/>
    </row>
    <row r="11" spans="1:8">
      <c r="A11" s="801"/>
      <c r="B11" s="801"/>
      <c r="C11" s="801"/>
      <c r="D11" s="801"/>
      <c r="E11" s="801"/>
      <c r="F11" s="801"/>
      <c r="G11" s="801"/>
      <c r="H11" s="801"/>
    </row>
    <row r="12" spans="1:8">
      <c r="A12" s="801"/>
      <c r="B12" s="801"/>
      <c r="C12" s="801"/>
      <c r="D12" s="801"/>
      <c r="E12" s="801"/>
      <c r="F12" s="801"/>
      <c r="G12" s="801"/>
      <c r="H12" s="801"/>
    </row>
    <row r="13" spans="1:8">
      <c r="A13" s="801"/>
      <c r="B13" s="801"/>
      <c r="C13" s="801"/>
      <c r="D13" s="801"/>
      <c r="E13" s="801"/>
      <c r="F13" s="801"/>
      <c r="G13" s="801"/>
      <c r="H13" s="801"/>
    </row>
    <row r="14" spans="1:8">
      <c r="A14" s="801"/>
      <c r="B14" s="801"/>
      <c r="C14" s="801"/>
      <c r="D14" s="801"/>
      <c r="E14" s="801"/>
      <c r="F14" s="801"/>
      <c r="G14" s="801"/>
      <c r="H14" s="801"/>
    </row>
    <row r="15" spans="1:8" ht="15" customHeight="1">
      <c r="A15" s="962"/>
      <c r="B15" s="962"/>
      <c r="C15" s="962"/>
      <c r="D15" s="962"/>
      <c r="E15" s="962"/>
      <c r="F15" s="962"/>
      <c r="G15" s="962"/>
      <c r="H15" s="801"/>
    </row>
    <row r="16" spans="1:8" ht="15" customHeight="1">
      <c r="A16" s="962"/>
      <c r="B16" s="962"/>
      <c r="C16" s="962"/>
      <c r="D16" s="962"/>
      <c r="E16" s="962"/>
      <c r="F16" s="962"/>
      <c r="G16" s="962"/>
      <c r="H16" s="801"/>
    </row>
    <row r="17" spans="1:8" ht="15" customHeight="1">
      <c r="A17" s="962"/>
      <c r="B17" s="962"/>
      <c r="C17" s="962"/>
      <c r="D17" s="962"/>
      <c r="E17" s="962"/>
      <c r="F17" s="962"/>
      <c r="G17" s="962"/>
      <c r="H17" s="801"/>
    </row>
    <row r="18" spans="1:8" ht="15" customHeight="1">
      <c r="A18" s="962"/>
      <c r="B18" s="962"/>
      <c r="C18" s="962"/>
      <c r="D18" s="962"/>
      <c r="E18" s="962"/>
      <c r="F18" s="962"/>
      <c r="G18" s="962"/>
      <c r="H18" s="801"/>
    </row>
    <row r="19" spans="1:8" ht="15" customHeight="1">
      <c r="A19" s="962"/>
      <c r="B19" s="962"/>
      <c r="C19" s="962"/>
      <c r="D19" s="962"/>
      <c r="E19" s="962"/>
      <c r="F19" s="962"/>
      <c r="G19" s="962"/>
      <c r="H19" s="801"/>
    </row>
    <row r="20" spans="1:8" ht="15" customHeight="1">
      <c r="A20" s="962"/>
      <c r="B20" s="962"/>
      <c r="C20" s="962"/>
      <c r="D20" s="962"/>
      <c r="E20" s="962"/>
      <c r="F20" s="962"/>
      <c r="G20" s="962"/>
      <c r="H20" s="801"/>
    </row>
    <row r="21" spans="1:8">
      <c r="A21" s="801"/>
      <c r="B21" s="801"/>
      <c r="C21" s="801"/>
      <c r="D21" s="801"/>
      <c r="E21" s="801"/>
      <c r="F21" s="801"/>
      <c r="G21" s="801"/>
      <c r="H21" s="801"/>
    </row>
    <row r="22" spans="1:8">
      <c r="A22" s="801"/>
      <c r="B22" s="801"/>
      <c r="C22" s="801"/>
      <c r="D22" s="801"/>
      <c r="E22" s="801"/>
      <c r="F22" s="801"/>
      <c r="G22" s="801"/>
      <c r="H22" s="801"/>
    </row>
    <row r="23" spans="1:8">
      <c r="A23" s="801"/>
      <c r="B23" s="801"/>
      <c r="C23" s="801"/>
      <c r="D23" s="801"/>
      <c r="E23" s="801"/>
      <c r="F23" s="801"/>
      <c r="G23" s="801"/>
      <c r="H23" s="801"/>
    </row>
    <row r="24" spans="1:8">
      <c r="A24" s="801"/>
      <c r="B24" s="801"/>
      <c r="C24" s="801"/>
      <c r="D24" s="801"/>
      <c r="E24" s="801"/>
      <c r="F24" s="801"/>
      <c r="G24" s="801"/>
      <c r="H24" s="801"/>
    </row>
    <row r="25" spans="1:8" ht="14.45" customHeight="1">
      <c r="A25" s="801"/>
      <c r="B25" s="801"/>
      <c r="C25" s="801"/>
      <c r="D25" s="801"/>
      <c r="E25" s="801"/>
      <c r="F25" s="801"/>
      <c r="G25" s="801"/>
      <c r="H25" s="801"/>
    </row>
    <row r="26" spans="1:8" ht="14.45" customHeight="1">
      <c r="A26" s="801"/>
      <c r="B26" s="801"/>
      <c r="C26" s="801"/>
      <c r="D26" s="801"/>
      <c r="E26" s="801"/>
      <c r="F26" s="801"/>
      <c r="G26" s="801"/>
      <c r="H26" s="801"/>
    </row>
    <row r="27" spans="1:8">
      <c r="A27" s="801"/>
      <c r="B27" s="801"/>
      <c r="C27" s="801"/>
      <c r="D27" s="801"/>
      <c r="E27" s="801"/>
      <c r="F27" s="801"/>
      <c r="G27" s="801"/>
      <c r="H27" s="801"/>
    </row>
    <row r="28" spans="1:8">
      <c r="A28" s="801"/>
      <c r="B28" s="801"/>
      <c r="C28" s="801"/>
      <c r="D28" s="801"/>
      <c r="E28" s="801"/>
      <c r="F28" s="801"/>
      <c r="G28" s="801"/>
      <c r="H28" s="801"/>
    </row>
    <row r="29" spans="1:8">
      <c r="A29" s="801"/>
      <c r="B29" s="801"/>
      <c r="C29" s="801"/>
      <c r="D29" s="801"/>
      <c r="E29" s="801"/>
      <c r="F29" s="801"/>
      <c r="G29" s="801"/>
      <c r="H29" s="801"/>
    </row>
    <row r="30" spans="1:8">
      <c r="A30" s="801"/>
      <c r="B30" s="801"/>
      <c r="C30" s="801"/>
      <c r="D30" s="801"/>
      <c r="E30" s="801"/>
      <c r="F30" s="801"/>
      <c r="G30" s="801"/>
      <c r="H30" s="801"/>
    </row>
    <row r="31" spans="1:8" ht="15" customHeight="1">
      <c r="A31" s="801"/>
      <c r="B31" s="963"/>
      <c r="C31" s="963"/>
      <c r="D31" s="963"/>
      <c r="E31" s="963"/>
      <c r="F31" s="963"/>
      <c r="G31" s="963"/>
      <c r="H31" s="963"/>
    </row>
    <row r="32" spans="1:8" ht="15" customHeight="1">
      <c r="A32" s="801"/>
      <c r="B32" s="963"/>
      <c r="C32" s="963"/>
      <c r="D32" s="963"/>
      <c r="E32" s="963"/>
      <c r="F32" s="963"/>
      <c r="G32" s="963"/>
      <c r="H32" s="963"/>
    </row>
    <row r="33" spans="1:8" ht="15" customHeight="1">
      <c r="A33" s="801"/>
      <c r="B33" s="963"/>
      <c r="C33" s="963"/>
      <c r="D33" s="963"/>
      <c r="E33" s="963"/>
      <c r="F33" s="963"/>
      <c r="G33" s="963"/>
      <c r="H33" s="963"/>
    </row>
    <row r="34" spans="1:8" ht="15" customHeight="1">
      <c r="A34" s="801"/>
      <c r="B34" s="963"/>
      <c r="C34" s="963"/>
      <c r="D34" s="963"/>
      <c r="E34" s="963"/>
      <c r="F34" s="963"/>
      <c r="G34" s="963"/>
      <c r="H34" s="963"/>
    </row>
    <row r="35" spans="1:8" ht="15" customHeight="1">
      <c r="A35" s="801"/>
      <c r="B35" s="963"/>
      <c r="C35" s="963"/>
      <c r="D35" s="963"/>
      <c r="E35" s="963"/>
      <c r="F35" s="963"/>
      <c r="G35" s="963"/>
      <c r="H35" s="963"/>
    </row>
    <row r="36" spans="1:8" ht="18" customHeight="1">
      <c r="A36" s="801"/>
      <c r="B36" s="963"/>
      <c r="C36" s="963"/>
      <c r="D36" s="963"/>
      <c r="E36" s="963"/>
      <c r="F36" s="963"/>
      <c r="G36" s="963"/>
      <c r="H36" s="963"/>
    </row>
    <row r="37" spans="1:8">
      <c r="A37" s="800"/>
      <c r="B37" s="800"/>
      <c r="C37" s="800"/>
      <c r="D37" s="800"/>
      <c r="E37" s="800"/>
      <c r="F37" s="800"/>
      <c r="G37" s="800"/>
      <c r="H37" s="800"/>
    </row>
    <row r="38" spans="1:8">
      <c r="A38" s="800"/>
      <c r="B38" s="800"/>
      <c r="C38" s="800"/>
      <c r="D38" s="800"/>
      <c r="E38" s="800"/>
      <c r="F38" s="800"/>
      <c r="G38" s="800"/>
      <c r="H38" s="800"/>
    </row>
    <row r="39" spans="1:8">
      <c r="A39" s="800"/>
      <c r="B39" s="800"/>
      <c r="C39" s="800"/>
      <c r="D39" s="800"/>
      <c r="E39" s="800"/>
      <c r="F39" s="800"/>
      <c r="G39" s="800"/>
      <c r="H39" s="800"/>
    </row>
    <row r="40" spans="1:8">
      <c r="A40" s="800"/>
      <c r="B40" s="800"/>
      <c r="C40" s="800"/>
      <c r="D40" s="800"/>
      <c r="E40" s="800"/>
      <c r="F40" s="800"/>
      <c r="G40" s="800"/>
      <c r="H40" s="800"/>
    </row>
    <row r="41" spans="1:8">
      <c r="A41" s="800"/>
      <c r="B41" s="800"/>
      <c r="C41" s="800"/>
      <c r="D41" s="800"/>
      <c r="E41" s="800"/>
      <c r="F41" s="800"/>
      <c r="G41" s="800"/>
      <c r="H41" s="800"/>
    </row>
    <row r="42" spans="1:8">
      <c r="A42" s="800"/>
      <c r="B42" s="800"/>
      <c r="C42" s="800"/>
      <c r="D42" s="800"/>
      <c r="E42" s="800"/>
      <c r="F42" s="800"/>
      <c r="G42" s="800"/>
      <c r="H42" s="800"/>
    </row>
    <row r="43" spans="1:8">
      <c r="A43" s="800"/>
      <c r="B43" s="800"/>
      <c r="C43" s="800"/>
      <c r="D43" s="800"/>
      <c r="E43" s="800"/>
      <c r="F43" s="800"/>
      <c r="G43" s="800"/>
      <c r="H43" s="800"/>
    </row>
    <row r="44" spans="1:8">
      <c r="A44" s="800"/>
      <c r="B44" s="800"/>
      <c r="C44" s="800"/>
      <c r="D44" s="800"/>
      <c r="E44" s="800"/>
      <c r="F44" s="800"/>
      <c r="G44" s="800"/>
      <c r="H44" s="800"/>
    </row>
    <row r="45" spans="1:8">
      <c r="A45" s="800"/>
      <c r="B45" s="800"/>
      <c r="C45" s="800"/>
      <c r="D45" s="800"/>
      <c r="E45" s="800"/>
      <c r="F45" s="800"/>
      <c r="G45" s="800"/>
      <c r="H45" s="800"/>
    </row>
    <row r="46" spans="1:8">
      <c r="A46" s="800"/>
      <c r="B46" s="800"/>
      <c r="C46" s="800"/>
      <c r="D46" s="800"/>
      <c r="E46" s="800"/>
      <c r="F46" s="800"/>
      <c r="G46" s="800"/>
      <c r="H46" s="800"/>
    </row>
    <row r="47" spans="1:8">
      <c r="A47" s="800"/>
      <c r="B47" s="800"/>
      <c r="C47" s="800"/>
      <c r="D47" s="800"/>
      <c r="E47" s="800"/>
      <c r="F47" s="800"/>
      <c r="G47" s="800"/>
      <c r="H47" s="800"/>
    </row>
    <row r="48" spans="1:8">
      <c r="A48" s="800"/>
      <c r="B48" s="800"/>
      <c r="C48" s="800"/>
      <c r="D48" s="800"/>
      <c r="E48" s="800"/>
      <c r="F48" s="800"/>
      <c r="G48" s="800"/>
      <c r="H48" s="800"/>
    </row>
    <row r="49" spans="1:8">
      <c r="A49" s="800"/>
      <c r="B49" s="800"/>
      <c r="C49" s="800"/>
      <c r="D49" s="800"/>
      <c r="E49" s="800"/>
      <c r="F49" s="800"/>
      <c r="G49" s="800"/>
      <c r="H49" s="800"/>
    </row>
    <row r="55" spans="1:8" ht="18.75" customHeight="1">
      <c r="A55" s="964" t="s">
        <v>744</v>
      </c>
      <c r="B55" s="964"/>
      <c r="C55" s="964"/>
      <c r="D55" s="964"/>
      <c r="E55" s="964"/>
      <c r="F55" s="964"/>
      <c r="G55" s="964"/>
      <c r="H55" s="964"/>
    </row>
    <row r="56" spans="1:8" ht="18.75" customHeight="1">
      <c r="A56" s="964"/>
      <c r="B56" s="964"/>
      <c r="C56" s="964"/>
      <c r="D56" s="964"/>
      <c r="E56" s="964"/>
      <c r="F56" s="964"/>
      <c r="G56" s="964"/>
      <c r="H56" s="964"/>
    </row>
    <row r="57" spans="1:8" ht="18.75" customHeight="1">
      <c r="A57" s="964"/>
      <c r="B57" s="964"/>
      <c r="C57" s="964"/>
      <c r="D57" s="964"/>
      <c r="E57" s="964"/>
      <c r="F57" s="964"/>
      <c r="G57" s="964"/>
      <c r="H57" s="964"/>
    </row>
    <row r="58" spans="1:8" ht="18.75" customHeight="1">
      <c r="A58" s="964"/>
      <c r="B58" s="964"/>
      <c r="C58" s="964"/>
      <c r="D58" s="964"/>
      <c r="E58" s="964"/>
      <c r="F58" s="964"/>
      <c r="G58" s="964"/>
      <c r="H58" s="964"/>
    </row>
    <row r="59" spans="1:8" ht="18.75" customHeight="1">
      <c r="A59" s="964"/>
      <c r="B59" s="964"/>
      <c r="C59" s="964"/>
      <c r="D59" s="964"/>
      <c r="E59" s="964"/>
      <c r="F59" s="964"/>
      <c r="G59" s="964"/>
      <c r="H59" s="964"/>
    </row>
    <row r="60" spans="1:8" ht="18.75" customHeight="1">
      <c r="A60" s="964"/>
      <c r="B60" s="964"/>
      <c r="C60" s="964"/>
      <c r="D60" s="964"/>
      <c r="E60" s="964"/>
      <c r="F60" s="964"/>
      <c r="G60" s="964"/>
      <c r="H60" s="964"/>
    </row>
    <row r="61" spans="1:8" ht="18.75" customHeight="1">
      <c r="A61" s="964"/>
      <c r="B61" s="964"/>
      <c r="C61" s="964"/>
      <c r="D61" s="964"/>
      <c r="E61" s="964"/>
      <c r="F61" s="964"/>
      <c r="G61" s="964"/>
      <c r="H61" s="964"/>
    </row>
    <row r="62" spans="1:8" ht="18.75" customHeight="1">
      <c r="A62" s="964"/>
      <c r="B62" s="964"/>
      <c r="C62" s="964"/>
      <c r="D62" s="964"/>
      <c r="E62" s="964"/>
      <c r="F62" s="964"/>
      <c r="G62" s="964"/>
      <c r="H62" s="964"/>
    </row>
    <row r="63" spans="1:8" ht="18.75" customHeight="1">
      <c r="A63" s="964"/>
      <c r="B63" s="964"/>
      <c r="C63" s="964"/>
      <c r="D63" s="964"/>
      <c r="E63" s="964"/>
      <c r="F63" s="964"/>
      <c r="G63" s="964"/>
      <c r="H63" s="964"/>
    </row>
    <row r="64" spans="1:8" ht="18.75" customHeight="1">
      <c r="A64" s="964"/>
      <c r="B64" s="964"/>
      <c r="C64" s="964"/>
      <c r="D64" s="964"/>
      <c r="E64" s="964"/>
      <c r="F64" s="964"/>
      <c r="G64" s="964"/>
      <c r="H64" s="964"/>
    </row>
    <row r="65" spans="1:8" ht="18.75" customHeight="1">
      <c r="A65" s="964"/>
      <c r="B65" s="964"/>
      <c r="C65" s="964"/>
      <c r="D65" s="964"/>
      <c r="E65" s="964"/>
      <c r="F65" s="964"/>
      <c r="G65" s="964"/>
      <c r="H65" s="964"/>
    </row>
    <row r="66" spans="1:8" ht="18.75" customHeight="1">
      <c r="A66" s="964"/>
      <c r="B66" s="964"/>
      <c r="C66" s="964"/>
      <c r="D66" s="964"/>
      <c r="E66" s="964"/>
      <c r="F66" s="964"/>
      <c r="G66" s="964"/>
      <c r="H66" s="964"/>
    </row>
    <row r="67" spans="1:8" ht="18.75" customHeight="1">
      <c r="A67" s="964"/>
      <c r="B67" s="964"/>
      <c r="C67" s="964"/>
      <c r="D67" s="964"/>
      <c r="E67" s="964"/>
      <c r="F67" s="964"/>
      <c r="G67" s="964"/>
      <c r="H67" s="964"/>
    </row>
    <row r="68" spans="1:8" ht="18.75" customHeight="1">
      <c r="A68" s="964"/>
      <c r="B68" s="964"/>
      <c r="C68" s="964"/>
      <c r="D68" s="964"/>
      <c r="E68" s="964"/>
      <c r="F68" s="964"/>
      <c r="G68" s="964"/>
      <c r="H68" s="964"/>
    </row>
    <row r="69" spans="1:8" ht="18.75">
      <c r="A69" s="394"/>
      <c r="B69" s="394"/>
      <c r="C69" s="394"/>
      <c r="D69" s="394"/>
      <c r="E69" s="394"/>
      <c r="F69" s="394"/>
      <c r="G69" s="394"/>
      <c r="H69" s="394"/>
    </row>
    <row r="70" spans="1:8" ht="18.75">
      <c r="A70" s="394"/>
      <c r="B70" s="394"/>
      <c r="C70" s="394"/>
      <c r="D70" s="394"/>
      <c r="E70" s="394"/>
      <c r="F70" s="394"/>
      <c r="G70" s="394"/>
      <c r="H70" s="394"/>
    </row>
    <row r="71" spans="1:8" ht="18.75" customHeight="1">
      <c r="A71" s="961" t="s">
        <v>745</v>
      </c>
      <c r="B71" s="961"/>
      <c r="C71" s="961"/>
      <c r="D71" s="961"/>
      <c r="E71" s="961"/>
      <c r="F71" s="961"/>
      <c r="G71" s="961"/>
      <c r="H71" s="961"/>
    </row>
    <row r="72" spans="1:8">
      <c r="A72" s="961"/>
      <c r="B72" s="961"/>
      <c r="C72" s="961"/>
      <c r="D72" s="961"/>
      <c r="E72" s="961"/>
      <c r="F72" s="961"/>
      <c r="G72" s="961"/>
      <c r="H72" s="961"/>
    </row>
    <row r="73" spans="1:8">
      <c r="A73" s="961"/>
      <c r="B73" s="961"/>
      <c r="C73" s="961"/>
      <c r="D73" s="961"/>
      <c r="E73" s="961"/>
      <c r="F73" s="961"/>
      <c r="G73" s="961"/>
      <c r="H73" s="961"/>
    </row>
    <row r="74" spans="1:8">
      <c r="A74" s="961"/>
      <c r="B74" s="961"/>
      <c r="C74" s="961"/>
      <c r="D74" s="961"/>
      <c r="E74" s="961"/>
      <c r="F74" s="961"/>
      <c r="G74" s="961"/>
      <c r="H74" s="961"/>
    </row>
    <row r="75" spans="1:8">
      <c r="A75" s="961"/>
      <c r="B75" s="961"/>
      <c r="C75" s="961"/>
      <c r="D75" s="961"/>
      <c r="E75" s="961"/>
      <c r="F75" s="961"/>
      <c r="G75" s="961"/>
      <c r="H75" s="961"/>
    </row>
    <row r="76" spans="1:8">
      <c r="A76" s="961"/>
      <c r="B76" s="961"/>
      <c r="C76" s="961"/>
      <c r="D76" s="961"/>
      <c r="E76" s="961"/>
      <c r="F76" s="961"/>
      <c r="G76" s="961"/>
      <c r="H76" s="961"/>
    </row>
    <row r="77" spans="1:8">
      <c r="A77" s="961"/>
      <c r="B77" s="961"/>
      <c r="C77" s="961"/>
      <c r="D77" s="961"/>
      <c r="E77" s="961"/>
      <c r="F77" s="961"/>
      <c r="G77" s="961"/>
      <c r="H77" s="961"/>
    </row>
    <row r="78" spans="1:8">
      <c r="A78" s="961"/>
      <c r="B78" s="961"/>
      <c r="C78" s="961"/>
      <c r="D78" s="961"/>
      <c r="E78" s="961"/>
      <c r="F78" s="961"/>
      <c r="G78" s="961"/>
      <c r="H78" s="961"/>
    </row>
    <row r="79" spans="1:8">
      <c r="A79" s="961"/>
      <c r="B79" s="961"/>
      <c r="C79" s="961"/>
      <c r="D79" s="961"/>
      <c r="E79" s="961"/>
      <c r="F79" s="961"/>
      <c r="G79" s="961"/>
      <c r="H79" s="961"/>
    </row>
    <row r="80" spans="1:8">
      <c r="A80" s="961"/>
      <c r="B80" s="961"/>
      <c r="C80" s="961"/>
      <c r="D80" s="961"/>
      <c r="E80" s="961"/>
      <c r="F80" s="961"/>
      <c r="G80" s="961"/>
      <c r="H80" s="961"/>
    </row>
    <row r="81" spans="1:8">
      <c r="A81" s="961"/>
      <c r="B81" s="961"/>
      <c r="C81" s="961"/>
      <c r="D81" s="961"/>
      <c r="E81" s="961"/>
      <c r="F81" s="961"/>
      <c r="G81" s="961"/>
      <c r="H81" s="961"/>
    </row>
    <row r="82" spans="1:8">
      <c r="A82" s="961"/>
      <c r="B82" s="961"/>
      <c r="C82" s="961"/>
      <c r="D82" s="961"/>
      <c r="E82" s="961"/>
      <c r="F82" s="961"/>
      <c r="G82" s="961"/>
      <c r="H82" s="961"/>
    </row>
    <row r="83" spans="1:8">
      <c r="A83" s="961"/>
      <c r="B83" s="961"/>
      <c r="C83" s="961"/>
      <c r="D83" s="961"/>
      <c r="E83" s="961"/>
      <c r="F83" s="961"/>
      <c r="G83" s="961"/>
      <c r="H83" s="961"/>
    </row>
    <row r="84" spans="1:8">
      <c r="A84" s="961"/>
      <c r="B84" s="961"/>
      <c r="C84" s="961"/>
      <c r="D84" s="961"/>
      <c r="E84" s="961"/>
      <c r="F84" s="961"/>
      <c r="G84" s="961"/>
      <c r="H84" s="961"/>
    </row>
    <row r="85" spans="1:8">
      <c r="A85" s="961"/>
      <c r="B85" s="961"/>
      <c r="C85" s="961"/>
      <c r="D85" s="961"/>
      <c r="E85" s="961"/>
      <c r="F85" s="961"/>
      <c r="G85" s="961"/>
      <c r="H85" s="961"/>
    </row>
    <row r="86" spans="1:8">
      <c r="A86" s="961"/>
      <c r="B86" s="961"/>
      <c r="C86" s="961"/>
      <c r="D86" s="961"/>
      <c r="E86" s="961"/>
      <c r="F86" s="961"/>
      <c r="G86" s="961"/>
      <c r="H86" s="961"/>
    </row>
    <row r="87" spans="1:8">
      <c r="A87" s="961"/>
      <c r="B87" s="961"/>
      <c r="C87" s="961"/>
      <c r="D87" s="961"/>
      <c r="E87" s="961"/>
      <c r="F87" s="961"/>
      <c r="G87" s="961"/>
      <c r="H87" s="961"/>
    </row>
    <row r="88" spans="1:8">
      <c r="A88" s="961"/>
      <c r="B88" s="961"/>
      <c r="C88" s="961"/>
      <c r="D88" s="961"/>
      <c r="E88" s="961"/>
      <c r="F88" s="961"/>
      <c r="G88" s="961"/>
      <c r="H88" s="961"/>
    </row>
    <row r="89" spans="1:8">
      <c r="A89" s="961"/>
      <c r="B89" s="961"/>
      <c r="C89" s="961"/>
      <c r="D89" s="961"/>
      <c r="E89" s="961"/>
      <c r="F89" s="961"/>
      <c r="G89" s="961"/>
      <c r="H89" s="961"/>
    </row>
    <row r="90" spans="1:8">
      <c r="A90" s="961"/>
      <c r="B90" s="961"/>
      <c r="C90" s="961"/>
      <c r="D90" s="961"/>
      <c r="E90" s="961"/>
      <c r="F90" s="961"/>
      <c r="G90" s="961"/>
      <c r="H90" s="961"/>
    </row>
    <row r="91" spans="1:8">
      <c r="A91" s="961"/>
      <c r="B91" s="961"/>
      <c r="C91" s="961"/>
      <c r="D91" s="961"/>
      <c r="E91" s="961"/>
      <c r="F91" s="961"/>
      <c r="G91" s="961"/>
      <c r="H91" s="961"/>
    </row>
  </sheetData>
  <mergeCells count="5">
    <mergeCell ref="A71:H91"/>
    <mergeCell ref="G2:H6"/>
    <mergeCell ref="A15:G20"/>
    <mergeCell ref="B31:H36"/>
    <mergeCell ref="A55:H68"/>
  </mergeCells>
  <printOptions horizontalCentered="1"/>
  <pageMargins left="0.51181102362204722" right="0.51181102362204722" top="0.51181102362204722" bottom="0.51181102362204722" header="0.31496062992125984" footer="0.31496062992125984"/>
  <pageSetup paperSize="9" fitToHeight="0" orientation="portrait" r:id="rId1"/>
  <rowBreaks count="1" manualBreakCount="1">
    <brk id="5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FF00"/>
  </sheetPr>
  <dimension ref="A1:T18"/>
  <sheetViews>
    <sheetView view="pageBreakPreview" zoomScale="115" zoomScaleNormal="60" zoomScaleSheetLayoutView="115" workbookViewId="0">
      <selection activeCell="J52" sqref="J52"/>
    </sheetView>
  </sheetViews>
  <sheetFormatPr defaultRowHeight="15"/>
  <cols>
    <col min="1" max="1" width="11.28515625" customWidth="1"/>
    <col min="2" max="3" width="10.42578125" customWidth="1"/>
    <col min="4" max="6" width="10" customWidth="1"/>
    <col min="7" max="7" width="9.7109375" customWidth="1"/>
    <col min="8" max="12" width="5.7109375" customWidth="1"/>
    <col min="13" max="13" width="11.5703125" customWidth="1"/>
    <col min="14" max="14" width="18.5703125" customWidth="1"/>
    <col min="15" max="15" width="5.85546875" bestFit="1" customWidth="1"/>
  </cols>
  <sheetData>
    <row r="1" spans="1:20" ht="21.75" customHeight="1">
      <c r="B1" s="965" t="s">
        <v>838</v>
      </c>
      <c r="C1" s="965"/>
      <c r="D1" s="965"/>
      <c r="E1" s="965"/>
      <c r="F1" s="965"/>
      <c r="G1" s="965"/>
      <c r="H1" s="965"/>
      <c r="I1" s="965"/>
      <c r="J1" s="965"/>
      <c r="K1" s="965"/>
      <c r="L1" s="965"/>
      <c r="M1" s="610"/>
      <c r="N1" s="610"/>
      <c r="O1" s="610"/>
    </row>
    <row r="2" spans="1:20" ht="21" customHeight="1">
      <c r="B2" s="966" t="s">
        <v>839</v>
      </c>
      <c r="C2" s="966"/>
      <c r="D2" s="966"/>
      <c r="E2" s="966"/>
      <c r="F2" s="966"/>
      <c r="G2" s="966"/>
      <c r="H2" s="966"/>
      <c r="I2" s="966"/>
      <c r="J2" s="966"/>
      <c r="K2" s="966"/>
      <c r="L2" s="966"/>
      <c r="M2" s="609"/>
      <c r="N2" s="609"/>
      <c r="O2" s="609"/>
    </row>
    <row r="3" spans="1:20" ht="15" customHeight="1">
      <c r="B3" s="602"/>
      <c r="C3" s="602"/>
      <c r="D3" s="602"/>
      <c r="E3" s="602"/>
      <c r="F3" s="602"/>
      <c r="G3" s="602"/>
      <c r="H3" s="602"/>
      <c r="I3" s="602"/>
      <c r="J3" s="602"/>
      <c r="K3" s="602"/>
      <c r="L3" s="602"/>
      <c r="M3" s="602"/>
      <c r="N3" s="602"/>
      <c r="O3" s="602"/>
    </row>
    <row r="4" spans="1:20" s="32" customFormat="1" ht="48" customHeight="1">
      <c r="A4" s="974" t="s">
        <v>386</v>
      </c>
      <c r="B4" s="968" t="s">
        <v>641</v>
      </c>
      <c r="C4" s="969"/>
      <c r="D4" s="969"/>
      <c r="E4" s="969"/>
      <c r="F4" s="969"/>
      <c r="G4" s="970"/>
      <c r="H4" s="971" t="s">
        <v>746</v>
      </c>
      <c r="I4" s="972"/>
      <c r="J4" s="972"/>
      <c r="K4" s="972"/>
      <c r="L4" s="973"/>
      <c r="M4" s="812" t="s">
        <v>691</v>
      </c>
    </row>
    <row r="5" spans="1:20" s="32" customFormat="1" ht="15.75">
      <c r="A5" s="975"/>
      <c r="B5" s="813">
        <v>2013</v>
      </c>
      <c r="C5" s="813">
        <v>2014</v>
      </c>
      <c r="D5" s="813">
        <v>2015</v>
      </c>
      <c r="E5" s="813">
        <v>2016</v>
      </c>
      <c r="F5" s="813">
        <v>2017</v>
      </c>
      <c r="G5" s="850">
        <v>2018</v>
      </c>
      <c r="H5" s="614">
        <v>2014</v>
      </c>
      <c r="I5" s="614">
        <v>2015</v>
      </c>
      <c r="J5" s="614">
        <v>2016</v>
      </c>
      <c r="K5" s="614">
        <v>2017</v>
      </c>
      <c r="L5" s="854">
        <v>2018</v>
      </c>
      <c r="M5" s="814"/>
    </row>
    <row r="6" spans="1:20" ht="20.100000000000001" customHeight="1">
      <c r="A6" s="815" t="s">
        <v>632</v>
      </c>
      <c r="B6" s="816">
        <v>18214286.323012389</v>
      </c>
      <c r="C6" s="817">
        <v>20371662.685298793</v>
      </c>
      <c r="D6" s="817">
        <v>22380416.963397235</v>
      </c>
      <c r="E6" s="817">
        <v>24477456.144904073</v>
      </c>
      <c r="F6" s="817">
        <v>26900081.384074662</v>
      </c>
      <c r="G6" s="851">
        <v>28289242.790731929</v>
      </c>
      <c r="H6" s="818">
        <v>104.55649084017627</v>
      </c>
      <c r="I6" s="819">
        <v>99.122661715129723</v>
      </c>
      <c r="J6" s="819">
        <v>106.94102962096908</v>
      </c>
      <c r="K6" s="820">
        <v>103.67248178406115</v>
      </c>
      <c r="L6" s="855">
        <v>103.54802429348588</v>
      </c>
      <c r="M6" s="821" t="s">
        <v>633</v>
      </c>
      <c r="P6" s="8"/>
      <c r="Q6" s="8"/>
      <c r="R6" s="8"/>
      <c r="S6" s="8"/>
      <c r="T6" s="8"/>
    </row>
    <row r="7" spans="1:20" ht="20.100000000000001" customHeight="1">
      <c r="A7" s="815" t="s">
        <v>634</v>
      </c>
      <c r="B7" s="822">
        <v>66623825.2404847</v>
      </c>
      <c r="C7" s="823">
        <v>74828867.171513081</v>
      </c>
      <c r="D7" s="823">
        <v>83096636.646346644</v>
      </c>
      <c r="E7" s="823">
        <v>92664576.799596325</v>
      </c>
      <c r="F7" s="823">
        <v>104077184.07805948</v>
      </c>
      <c r="G7" s="852">
        <v>114309761.22055942</v>
      </c>
      <c r="H7" s="818">
        <v>106.09874365888182</v>
      </c>
      <c r="I7" s="820">
        <v>102.30557977436976</v>
      </c>
      <c r="J7" s="820">
        <v>103.12981383619113</v>
      </c>
      <c r="K7" s="820">
        <v>105.52119850868455</v>
      </c>
      <c r="L7" s="855">
        <v>105.26462921298227</v>
      </c>
      <c r="M7" s="824" t="s">
        <v>701</v>
      </c>
      <c r="P7" s="8"/>
      <c r="Q7" s="8"/>
      <c r="R7" s="8"/>
      <c r="S7" s="8"/>
      <c r="T7" s="8"/>
    </row>
    <row r="8" spans="1:20" ht="20.100000000000001" customHeight="1">
      <c r="A8" s="815" t="s">
        <v>635</v>
      </c>
      <c r="B8" s="822">
        <v>21041305.276951011</v>
      </c>
      <c r="C8" s="823">
        <v>23554582.423283394</v>
      </c>
      <c r="D8" s="823">
        <v>25096219.309651159</v>
      </c>
      <c r="E8" s="823">
        <v>27316519.477161352</v>
      </c>
      <c r="F8" s="823">
        <v>30102373.947054971</v>
      </c>
      <c r="G8" s="852">
        <v>31866287.74766231</v>
      </c>
      <c r="H8" s="818">
        <v>104.764548936007</v>
      </c>
      <c r="I8" s="820">
        <v>96.343222610752449</v>
      </c>
      <c r="J8" s="820">
        <v>105.98518254214231</v>
      </c>
      <c r="K8" s="820">
        <v>104.01414425453501</v>
      </c>
      <c r="L8" s="855">
        <v>104.01970051533466</v>
      </c>
      <c r="M8" s="821" t="s">
        <v>636</v>
      </c>
      <c r="P8" s="8"/>
      <c r="Q8" s="8"/>
      <c r="R8" s="8"/>
      <c r="S8" s="8"/>
      <c r="T8" s="8"/>
    </row>
    <row r="9" spans="1:20" ht="20.100000000000001" customHeight="1">
      <c r="A9" s="815" t="s">
        <v>637</v>
      </c>
      <c r="B9" s="822">
        <v>10424066.743753521</v>
      </c>
      <c r="C9" s="823">
        <v>11227231.362690693</v>
      </c>
      <c r="D9" s="823">
        <v>11544768.811149912</v>
      </c>
      <c r="E9" s="823">
        <v>12451923.7042972</v>
      </c>
      <c r="F9" s="823">
        <v>13546930.723620046</v>
      </c>
      <c r="G9" s="852">
        <v>13734316.118228996</v>
      </c>
      <c r="H9" s="818">
        <v>100.35588912431139</v>
      </c>
      <c r="I9" s="820">
        <v>91.928509108077407</v>
      </c>
      <c r="J9" s="820">
        <v>105.54350361305774</v>
      </c>
      <c r="K9" s="820">
        <v>102.60671717326058</v>
      </c>
      <c r="L9" s="855">
        <v>100.30715696680805</v>
      </c>
      <c r="M9" s="821" t="s">
        <v>638</v>
      </c>
      <c r="P9" s="8"/>
      <c r="Q9" s="8"/>
      <c r="R9" s="8"/>
      <c r="S9" s="8"/>
      <c r="T9" s="8"/>
    </row>
    <row r="10" spans="1:20" ht="20.100000000000001" customHeight="1">
      <c r="A10" s="815" t="s">
        <v>702</v>
      </c>
      <c r="B10" s="822">
        <v>3229386.9646200989</v>
      </c>
      <c r="C10" s="823">
        <v>3499290.3518840508</v>
      </c>
      <c r="D10" s="823">
        <v>3635601.554356969</v>
      </c>
      <c r="E10" s="823">
        <v>3904087.2717527077</v>
      </c>
      <c r="F10" s="823">
        <v>4254319.4768532868</v>
      </c>
      <c r="G10" s="852">
        <v>4308944.6529540364</v>
      </c>
      <c r="H10" s="818">
        <v>101.34476808736679</v>
      </c>
      <c r="I10" s="820">
        <v>93.414387427255491</v>
      </c>
      <c r="J10" s="820">
        <v>103.57219731158516</v>
      </c>
      <c r="K10" s="820">
        <v>102.74697005578153</v>
      </c>
      <c r="L10" s="855">
        <v>100.21593415255559</v>
      </c>
      <c r="M10" s="824" t="s">
        <v>642</v>
      </c>
      <c r="P10" s="8"/>
      <c r="Q10" s="8"/>
      <c r="R10" s="8"/>
      <c r="S10" s="8"/>
      <c r="T10" s="8"/>
    </row>
    <row r="11" spans="1:20" ht="20.100000000000001" customHeight="1">
      <c r="A11" s="825" t="s">
        <v>639</v>
      </c>
      <c r="B11" s="826">
        <f t="shared" ref="B11:G11" si="0">SUM(B6:B10)</f>
        <v>119532870.54882173</v>
      </c>
      <c r="C11" s="827">
        <f t="shared" si="0"/>
        <v>133481633.99467002</v>
      </c>
      <c r="D11" s="827">
        <f t="shared" si="0"/>
        <v>145753643.28490192</v>
      </c>
      <c r="E11" s="827">
        <f t="shared" si="0"/>
        <v>160814563.39771169</v>
      </c>
      <c r="F11" s="827">
        <f t="shared" si="0"/>
        <v>178880889.60966244</v>
      </c>
      <c r="G11" s="853">
        <f t="shared" si="0"/>
        <v>192508552.5301367</v>
      </c>
      <c r="H11" s="828">
        <v>104.99962708959951</v>
      </c>
      <c r="I11" s="612">
        <v>99.661764347643626</v>
      </c>
      <c r="J11" s="612">
        <v>104.40888565875539</v>
      </c>
      <c r="K11" s="612">
        <v>104.69079430999339</v>
      </c>
      <c r="L11" s="856">
        <v>104.30147760735144</v>
      </c>
      <c r="M11" s="829" t="s">
        <v>640</v>
      </c>
      <c r="P11" s="8"/>
      <c r="Q11" s="8"/>
      <c r="R11" s="8"/>
      <c r="S11" s="8"/>
      <c r="T11" s="8"/>
    </row>
    <row r="12" spans="1:20" ht="46.5" customHeight="1"/>
    <row r="13" spans="1:20" ht="20.25">
      <c r="A13" s="965" t="s">
        <v>837</v>
      </c>
      <c r="B13" s="965"/>
      <c r="C13" s="965"/>
      <c r="D13" s="965"/>
      <c r="E13" s="965"/>
      <c r="F13" s="965"/>
      <c r="G13" s="965"/>
      <c r="H13" s="965"/>
      <c r="I13" s="965"/>
      <c r="J13" s="965"/>
      <c r="K13" s="965"/>
      <c r="L13" s="965"/>
      <c r="M13" s="965"/>
    </row>
    <row r="14" spans="1:20" ht="19.5">
      <c r="A14" s="967" t="s">
        <v>892</v>
      </c>
      <c r="B14" s="967"/>
      <c r="C14" s="967"/>
      <c r="D14" s="967"/>
      <c r="E14" s="967"/>
      <c r="F14" s="967"/>
      <c r="G14" s="967"/>
      <c r="H14" s="967"/>
      <c r="I14" s="967"/>
      <c r="J14" s="967"/>
      <c r="K14" s="967"/>
      <c r="L14" s="967"/>
      <c r="M14" s="967"/>
    </row>
    <row r="15" spans="1:20" ht="27">
      <c r="E15" s="610"/>
      <c r="F15" s="610"/>
      <c r="G15" s="610"/>
      <c r="H15" s="610"/>
      <c r="I15" s="610"/>
      <c r="J15" s="610"/>
      <c r="K15" s="610"/>
      <c r="L15" s="610"/>
      <c r="M15" s="610"/>
      <c r="N15" s="610"/>
      <c r="O15" s="610"/>
    </row>
    <row r="16" spans="1:20" ht="27">
      <c r="E16" s="610"/>
      <c r="F16" s="610"/>
      <c r="G16" s="610"/>
      <c r="H16" s="610"/>
      <c r="I16" s="610"/>
      <c r="J16" s="610"/>
      <c r="K16" s="610"/>
      <c r="L16" s="610"/>
      <c r="M16" s="610"/>
      <c r="N16" s="610"/>
      <c r="O16" s="610"/>
    </row>
    <row r="17" spans="3:15" ht="27">
      <c r="C17" s="610"/>
      <c r="D17" s="610"/>
      <c r="E17" s="610"/>
      <c r="F17" s="610"/>
      <c r="G17" s="610"/>
      <c r="H17" s="610"/>
      <c r="I17" s="610"/>
      <c r="J17" s="610"/>
      <c r="K17" s="610"/>
      <c r="L17" s="610"/>
      <c r="M17" s="610"/>
      <c r="N17" s="610"/>
      <c r="O17" s="610"/>
    </row>
    <row r="18" spans="3:15" ht="25.5">
      <c r="C18" s="609"/>
      <c r="D18" s="609"/>
      <c r="E18" s="609"/>
      <c r="F18" s="609"/>
      <c r="G18" s="609"/>
      <c r="H18" s="609"/>
      <c r="I18" s="609"/>
      <c r="J18" s="609"/>
      <c r="K18" s="609"/>
      <c r="L18" s="609"/>
      <c r="M18" s="609"/>
      <c r="N18" s="609"/>
      <c r="O18" s="609"/>
    </row>
  </sheetData>
  <mergeCells count="7">
    <mergeCell ref="B1:L1"/>
    <mergeCell ref="B2:L2"/>
    <mergeCell ref="A13:M13"/>
    <mergeCell ref="A14:M14"/>
    <mergeCell ref="B4:G4"/>
    <mergeCell ref="H4:L4"/>
    <mergeCell ref="A4:A5"/>
  </mergeCells>
  <printOptions horizontalCentered="1"/>
  <pageMargins left="0.51181102362204722" right="0.51181102362204722" top="0.51181102362204722" bottom="0.51181102362204722" header="0.31496062992125984" footer="0.31496062992125984"/>
  <pageSetup paperSize="9" scale="8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FF00"/>
  </sheetPr>
  <dimension ref="B2:O24"/>
  <sheetViews>
    <sheetView view="pageBreakPreview" topLeftCell="H1" zoomScaleNormal="100" zoomScaleSheetLayoutView="100" workbookViewId="0">
      <selection activeCell="O30" sqref="O30"/>
    </sheetView>
  </sheetViews>
  <sheetFormatPr defaultRowHeight="15"/>
  <cols>
    <col min="2" max="2" width="18.140625" customWidth="1"/>
  </cols>
  <sheetData>
    <row r="2" spans="2:15" ht="18.75">
      <c r="C2" s="611" t="s">
        <v>635</v>
      </c>
      <c r="I2" s="976" t="s">
        <v>893</v>
      </c>
      <c r="J2" s="976"/>
      <c r="K2" s="976"/>
      <c r="L2" s="976"/>
      <c r="M2" s="976"/>
      <c r="N2" s="976"/>
      <c r="O2" s="976"/>
    </row>
    <row r="3" spans="2:15" ht="19.5">
      <c r="C3" s="611"/>
      <c r="I3" s="977" t="s">
        <v>894</v>
      </c>
      <c r="J3" s="977"/>
      <c r="K3" s="977"/>
      <c r="L3" s="977"/>
      <c r="M3" s="977"/>
      <c r="N3" s="977"/>
      <c r="O3" s="977"/>
    </row>
    <row r="4" spans="2:15" ht="21.6" customHeight="1">
      <c r="B4" s="9"/>
      <c r="C4" s="9">
        <v>2014</v>
      </c>
      <c r="D4" s="9">
        <v>2015</v>
      </c>
      <c r="E4" s="9">
        <v>2016</v>
      </c>
      <c r="F4" s="9">
        <v>2017</v>
      </c>
      <c r="G4" s="9">
        <v>2018</v>
      </c>
    </row>
    <row r="5" spans="2:15">
      <c r="B5" s="9" t="s">
        <v>778</v>
      </c>
      <c r="C5" s="14">
        <v>104.764548936007</v>
      </c>
      <c r="D5" s="14">
        <v>96.343222610752449</v>
      </c>
      <c r="E5" s="14">
        <v>105.98518254214231</v>
      </c>
      <c r="F5" s="14">
        <v>104.01414425453501</v>
      </c>
      <c r="G5" s="14">
        <v>104.01970051533466</v>
      </c>
    </row>
    <row r="6" spans="2:15">
      <c r="B6" s="9" t="s">
        <v>779</v>
      </c>
      <c r="C6" s="14">
        <v>105.18495961982295</v>
      </c>
      <c r="D6" s="14">
        <v>96.702016603143818</v>
      </c>
      <c r="E6" s="14">
        <v>106.39895485141767</v>
      </c>
      <c r="F6" s="14">
        <v>104.42660004219508</v>
      </c>
      <c r="G6" s="14">
        <v>104.49837526221143</v>
      </c>
    </row>
    <row r="12" spans="2:15">
      <c r="B12" t="s">
        <v>780</v>
      </c>
    </row>
    <row r="13" spans="2:15" ht="15.75">
      <c r="C13" s="396">
        <v>2014</v>
      </c>
      <c r="D13" s="396">
        <v>2015</v>
      </c>
      <c r="E13" s="396">
        <v>2016</v>
      </c>
      <c r="F13" s="396">
        <v>2017</v>
      </c>
      <c r="G13" s="396">
        <v>2018</v>
      </c>
    </row>
    <row r="14" spans="2:15" ht="15.75">
      <c r="B14" s="449" t="s">
        <v>632</v>
      </c>
      <c r="C14" s="450">
        <v>104.55649084017627</v>
      </c>
      <c r="D14" s="451">
        <v>99.122661715129723</v>
      </c>
      <c r="E14" s="451">
        <v>106.94102962096908</v>
      </c>
      <c r="F14" s="451">
        <v>103.67248178406115</v>
      </c>
      <c r="G14" s="451">
        <v>103.54802429348588</v>
      </c>
    </row>
    <row r="15" spans="2:15" ht="15.75">
      <c r="B15" s="449" t="s">
        <v>634</v>
      </c>
      <c r="C15" s="450">
        <v>106.09874365888182</v>
      </c>
      <c r="D15" s="451">
        <v>102.30557977436976</v>
      </c>
      <c r="E15" s="451">
        <v>103.12981383619113</v>
      </c>
      <c r="F15" s="451">
        <v>105.52119850868455</v>
      </c>
      <c r="G15" s="451">
        <v>105.26462921298227</v>
      </c>
    </row>
    <row r="16" spans="2:15" ht="15.75">
      <c r="B16" s="449" t="s">
        <v>635</v>
      </c>
      <c r="C16" s="450">
        <v>104.764548936007</v>
      </c>
      <c r="D16" s="451">
        <v>96.343222610752449</v>
      </c>
      <c r="E16" s="451">
        <v>105.98518254214231</v>
      </c>
      <c r="F16" s="451">
        <v>104.01414425453501</v>
      </c>
      <c r="G16" s="451">
        <v>104.01970051533466</v>
      </c>
    </row>
    <row r="17" spans="2:7" ht="15.75">
      <c r="B17" s="449" t="s">
        <v>637</v>
      </c>
      <c r="C17" s="450">
        <v>100.35588912431139</v>
      </c>
      <c r="D17" s="451">
        <v>91.928509108077407</v>
      </c>
      <c r="E17" s="451">
        <v>105.54350361305774</v>
      </c>
      <c r="F17" s="451">
        <v>102.60671717326058</v>
      </c>
      <c r="G17" s="451">
        <v>100.30715696680805</v>
      </c>
    </row>
    <row r="18" spans="2:7" ht="15.75">
      <c r="B18" s="449" t="s">
        <v>702</v>
      </c>
      <c r="C18" s="450">
        <v>101.34476808736679</v>
      </c>
      <c r="D18" s="451">
        <v>93.414387427255491</v>
      </c>
      <c r="E18" s="451">
        <v>103.57219731158516</v>
      </c>
      <c r="F18" s="451">
        <v>102.74697005578153</v>
      </c>
      <c r="G18" s="451">
        <v>100.21593415255559</v>
      </c>
    </row>
    <row r="19" spans="2:7" ht="15.75">
      <c r="B19" s="452" t="s">
        <v>639</v>
      </c>
      <c r="C19" s="453">
        <v>104.99962708959951</v>
      </c>
      <c r="D19" s="454">
        <v>99.661764347643626</v>
      </c>
      <c r="E19" s="454">
        <v>104.40888565875539</v>
      </c>
      <c r="F19" s="454">
        <v>104.69079430999339</v>
      </c>
      <c r="G19" s="454">
        <v>104.30147760735144</v>
      </c>
    </row>
    <row r="23" spans="2:7">
      <c r="C23" s="448" t="e">
        <f>+#REF!-'[4]Calcule Indice disparitate'!T12</f>
        <v>#REF!</v>
      </c>
      <c r="D23" s="448" t="e">
        <f>+#REF!-'[4]Calcule Indice disparitate'!U12</f>
        <v>#REF!</v>
      </c>
      <c r="E23" s="448" t="e">
        <f>+#REF!-'[4]Calcule Indice disparitate'!V12</f>
        <v>#REF!</v>
      </c>
      <c r="F23" s="448" t="e">
        <f>+#REF!-'[4]Calcule Indice disparitate'!W12</f>
        <v>#REF!</v>
      </c>
      <c r="G23" s="448" t="e">
        <f>+#REF!-'[4]Calcule Indice disparitate'!X12</f>
        <v>#REF!</v>
      </c>
    </row>
    <row r="24" spans="2:7">
      <c r="C24" s="448" t="e">
        <f>+#REF!-'[4]Calcule Indice disparitate'!T13</f>
        <v>#REF!</v>
      </c>
      <c r="D24" s="448" t="e">
        <f>+#REF!-'[4]Calcule Indice disparitate'!U13</f>
        <v>#REF!</v>
      </c>
      <c r="E24" s="448" t="e">
        <f>+#REF!-'[4]Calcule Indice disparitate'!V13</f>
        <v>#REF!</v>
      </c>
      <c r="F24" s="448" t="e">
        <f>+#REF!-'[4]Calcule Indice disparitate'!W13</f>
        <v>#REF!</v>
      </c>
      <c r="G24" s="448" t="e">
        <f>+#REF!-'[4]Calcule Indice disparitate'!X13</f>
        <v>#REF!</v>
      </c>
    </row>
  </sheetData>
  <mergeCells count="2">
    <mergeCell ref="I2:O2"/>
    <mergeCell ref="I3:O3"/>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00"/>
  </sheetPr>
  <dimension ref="A1:J32"/>
  <sheetViews>
    <sheetView view="pageBreakPreview" zoomScale="85" zoomScaleNormal="60" zoomScaleSheetLayoutView="85" workbookViewId="0">
      <selection activeCell="M16" sqref="M16"/>
    </sheetView>
  </sheetViews>
  <sheetFormatPr defaultRowHeight="15"/>
  <cols>
    <col min="1" max="1" width="3.140625" style="110" customWidth="1"/>
    <col min="2" max="2" width="30.28515625" style="36" customWidth="1"/>
    <col min="3" max="3" width="14.42578125" style="33" customWidth="1"/>
    <col min="4" max="4" width="17.140625" style="33" customWidth="1"/>
    <col min="5" max="6" width="14.42578125" style="33" customWidth="1"/>
    <col min="7" max="7" width="16" style="33" customWidth="1"/>
    <col min="8" max="8" width="15.42578125" style="33" customWidth="1"/>
    <col min="9" max="9" width="29.42578125" style="36" customWidth="1"/>
    <col min="11" max="11" width="9.7109375" bestFit="1" customWidth="1"/>
  </cols>
  <sheetData>
    <row r="1" spans="1:10" s="84" customFormat="1" ht="25.5">
      <c r="A1" s="978" t="s">
        <v>840</v>
      </c>
      <c r="B1" s="978"/>
      <c r="C1" s="978"/>
      <c r="D1" s="978"/>
      <c r="E1" s="978"/>
      <c r="F1" s="978"/>
      <c r="G1" s="978"/>
      <c r="H1" s="978"/>
      <c r="I1" s="978"/>
      <c r="J1" s="309"/>
    </row>
    <row r="2" spans="1:10" s="84" customFormat="1" ht="23.25">
      <c r="A2" s="979" t="s">
        <v>841</v>
      </c>
      <c r="B2" s="979"/>
      <c r="C2" s="979"/>
      <c r="D2" s="979"/>
      <c r="E2" s="979"/>
      <c r="F2" s="979"/>
      <c r="G2" s="979"/>
      <c r="H2" s="979"/>
      <c r="I2" s="979"/>
      <c r="J2" s="309"/>
    </row>
    <row r="3" spans="1:10" s="84" customFormat="1" ht="20.25">
      <c r="A3" s="455"/>
      <c r="B3" s="455"/>
      <c r="C3" s="455"/>
      <c r="D3" s="455"/>
      <c r="E3" s="455"/>
      <c r="F3" s="455"/>
      <c r="G3" s="455"/>
      <c r="H3" s="455"/>
      <c r="I3" s="455"/>
      <c r="J3" s="309"/>
    </row>
    <row r="4" spans="1:10">
      <c r="D4" s="984">
        <v>2018</v>
      </c>
      <c r="E4" s="985"/>
      <c r="F4" s="985"/>
      <c r="G4" s="985"/>
    </row>
    <row r="5" spans="1:10">
      <c r="A5" s="980" t="s">
        <v>790</v>
      </c>
      <c r="B5" s="980"/>
      <c r="I5" s="651" t="s">
        <v>791</v>
      </c>
    </row>
    <row r="6" spans="1:10" s="116" customFormat="1" ht="80.45" customHeight="1">
      <c r="A6" s="981" t="s">
        <v>386</v>
      </c>
      <c r="B6" s="982"/>
      <c r="C6" s="649" t="s">
        <v>561</v>
      </c>
      <c r="D6" s="649" t="s">
        <v>747</v>
      </c>
      <c r="E6" s="649" t="s">
        <v>901</v>
      </c>
      <c r="F6" s="649" t="s">
        <v>565</v>
      </c>
      <c r="G6" s="649" t="s">
        <v>566</v>
      </c>
      <c r="H6" s="649" t="s">
        <v>567</v>
      </c>
      <c r="I6" s="650" t="s">
        <v>387</v>
      </c>
    </row>
    <row r="7" spans="1:10" s="84" customFormat="1" ht="21" customHeight="1">
      <c r="A7" s="983" t="s">
        <v>388</v>
      </c>
      <c r="B7" s="983"/>
      <c r="C7" s="462"/>
      <c r="D7" s="463"/>
      <c r="E7" s="463"/>
      <c r="F7" s="463"/>
      <c r="G7" s="463"/>
      <c r="H7" s="464"/>
      <c r="I7" s="470" t="s">
        <v>389</v>
      </c>
    </row>
    <row r="8" spans="1:10" ht="40.15" customHeight="1">
      <c r="A8" s="487" t="s">
        <v>269</v>
      </c>
      <c r="B8" s="482" t="s">
        <v>270</v>
      </c>
      <c r="C8" s="492">
        <v>6648152.1327918591</v>
      </c>
      <c r="D8" s="493">
        <v>288817.38052643224</v>
      </c>
      <c r="E8" s="493">
        <v>7021245.7888327399</v>
      </c>
      <c r="F8" s="493">
        <v>4537152.436451097</v>
      </c>
      <c r="G8" s="493">
        <v>1277030.4754943</v>
      </c>
      <c r="H8" s="494">
        <f>SUM(C8:G8)</f>
        <v>19772398.214096427</v>
      </c>
      <c r="I8" s="263" t="s">
        <v>309</v>
      </c>
    </row>
    <row r="9" spans="1:10" ht="31.5">
      <c r="A9" s="487" t="s">
        <v>271</v>
      </c>
      <c r="B9" s="483" t="s">
        <v>272</v>
      </c>
      <c r="C9" s="492">
        <v>234515.819633815</v>
      </c>
      <c r="D9" s="493">
        <v>64362.675083659502</v>
      </c>
      <c r="E9" s="493">
        <v>106071.406629173</v>
      </c>
      <c r="F9" s="493">
        <v>46179.409595705198</v>
      </c>
      <c r="G9" s="493">
        <v>168.80017652923223</v>
      </c>
      <c r="H9" s="494">
        <f t="shared" ref="H9:H30" si="0">SUM(C9:G9)</f>
        <v>451298.11111888196</v>
      </c>
      <c r="I9" s="263" t="s">
        <v>310</v>
      </c>
    </row>
    <row r="10" spans="1:10" ht="43.9" customHeight="1">
      <c r="A10" s="487" t="s">
        <v>273</v>
      </c>
      <c r="B10" s="483" t="s">
        <v>274</v>
      </c>
      <c r="C10" s="492">
        <v>4926885.8369002957</v>
      </c>
      <c r="D10" s="493">
        <v>10794284.832666671</v>
      </c>
      <c r="E10" s="493">
        <v>4564868.7613216573</v>
      </c>
      <c r="F10" s="493">
        <v>782535.06491387973</v>
      </c>
      <c r="G10" s="493">
        <v>521073.80061143491</v>
      </c>
      <c r="H10" s="494">
        <f t="shared" si="0"/>
        <v>21589648.296413939</v>
      </c>
      <c r="I10" s="263" t="s">
        <v>311</v>
      </c>
    </row>
    <row r="11" spans="1:10" ht="83.25" customHeight="1">
      <c r="A11" s="487" t="s">
        <v>275</v>
      </c>
      <c r="B11" s="483" t="s">
        <v>390</v>
      </c>
      <c r="C11" s="492">
        <v>128099.411226161</v>
      </c>
      <c r="D11" s="493">
        <v>3358510.14049203</v>
      </c>
      <c r="E11" s="493">
        <v>1062150.707551247</v>
      </c>
      <c r="F11" s="493">
        <v>171317.75296455499</v>
      </c>
      <c r="G11" s="493">
        <v>80397</v>
      </c>
      <c r="H11" s="494">
        <f t="shared" si="0"/>
        <v>4800475.012233993</v>
      </c>
      <c r="I11" s="263" t="s">
        <v>312</v>
      </c>
    </row>
    <row r="12" spans="1:10" ht="58.9" customHeight="1">
      <c r="A12" s="487" t="s">
        <v>277</v>
      </c>
      <c r="B12" s="483" t="s">
        <v>278</v>
      </c>
      <c r="C12" s="492">
        <v>254518.39327152728</v>
      </c>
      <c r="D12" s="493">
        <v>973610.57650087657</v>
      </c>
      <c r="E12" s="493">
        <v>184141.54837016357</v>
      </c>
      <c r="F12" s="493">
        <v>77598.990714075349</v>
      </c>
      <c r="G12" s="493">
        <v>44627.411979980243</v>
      </c>
      <c r="H12" s="494">
        <f t="shared" si="0"/>
        <v>1534496.9208366231</v>
      </c>
      <c r="I12" s="263" t="s">
        <v>313</v>
      </c>
    </row>
    <row r="13" spans="1:10" ht="30.75" customHeight="1">
      <c r="A13" s="487" t="s">
        <v>279</v>
      </c>
      <c r="B13" s="483" t="s">
        <v>280</v>
      </c>
      <c r="C13" s="492">
        <v>1168029.5539802907</v>
      </c>
      <c r="D13" s="493">
        <v>11478240.009971585</v>
      </c>
      <c r="E13" s="493">
        <v>1273981.5361714677</v>
      </c>
      <c r="F13" s="493">
        <v>1202581.1710233092</v>
      </c>
      <c r="G13" s="493">
        <v>107492.09462102887</v>
      </c>
      <c r="H13" s="494">
        <f t="shared" si="0"/>
        <v>15230324.365767682</v>
      </c>
      <c r="I13" s="263" t="s">
        <v>314</v>
      </c>
    </row>
    <row r="14" spans="1:10" ht="78.75">
      <c r="A14" s="487" t="s">
        <v>281</v>
      </c>
      <c r="B14" s="483" t="s">
        <v>282</v>
      </c>
      <c r="C14" s="492">
        <v>3008643.5570312827</v>
      </c>
      <c r="D14" s="493">
        <v>21582301.144830488</v>
      </c>
      <c r="E14" s="493">
        <v>3383540.1044066474</v>
      </c>
      <c r="F14" s="493">
        <v>888722.16761388048</v>
      </c>
      <c r="G14" s="493">
        <v>409878.78965854109</v>
      </c>
      <c r="H14" s="494">
        <f t="shared" si="0"/>
        <v>29273085.763540838</v>
      </c>
      <c r="I14" s="263" t="s">
        <v>315</v>
      </c>
    </row>
    <row r="15" spans="1:10" ht="25.9" customHeight="1">
      <c r="A15" s="487" t="s">
        <v>283</v>
      </c>
      <c r="B15" s="483" t="s">
        <v>284</v>
      </c>
      <c r="C15" s="492">
        <v>861597.32380743127</v>
      </c>
      <c r="D15" s="493">
        <v>6120291.0178017896</v>
      </c>
      <c r="E15" s="493">
        <v>1734296.5817345714</v>
      </c>
      <c r="F15" s="493">
        <v>642817.67856215115</v>
      </c>
      <c r="G15" s="493">
        <v>61219.256161494763</v>
      </c>
      <c r="H15" s="494">
        <f t="shared" si="0"/>
        <v>9420221.858067438</v>
      </c>
      <c r="I15" s="263" t="s">
        <v>316</v>
      </c>
    </row>
    <row r="16" spans="1:10" ht="47.25">
      <c r="A16" s="487" t="s">
        <v>285</v>
      </c>
      <c r="B16" s="483" t="s">
        <v>286</v>
      </c>
      <c r="C16" s="492">
        <v>93986.98796583846</v>
      </c>
      <c r="D16" s="493">
        <v>1792378.7630246493</v>
      </c>
      <c r="E16" s="493">
        <v>145230.11682919483</v>
      </c>
      <c r="F16" s="493">
        <v>22291.291495390265</v>
      </c>
      <c r="G16" s="493">
        <v>20066.553668080203</v>
      </c>
      <c r="H16" s="494">
        <f t="shared" si="0"/>
        <v>2073953.7129831531</v>
      </c>
      <c r="I16" s="263" t="s">
        <v>695</v>
      </c>
    </row>
    <row r="17" spans="1:9" ht="40.9" customHeight="1">
      <c r="A17" s="487" t="s">
        <v>287</v>
      </c>
      <c r="B17" s="483" t="s">
        <v>288</v>
      </c>
      <c r="C17" s="492">
        <v>371561.6316195837</v>
      </c>
      <c r="D17" s="493">
        <v>8027065.8095206665</v>
      </c>
      <c r="E17" s="493">
        <v>457710.39376008057</v>
      </c>
      <c r="F17" s="493">
        <v>179729.87374711107</v>
      </c>
      <c r="G17" s="493">
        <v>55623.70196817664</v>
      </c>
      <c r="H17" s="494">
        <f t="shared" si="0"/>
        <v>9091691.4106156174</v>
      </c>
      <c r="I17" s="263" t="s">
        <v>317</v>
      </c>
    </row>
    <row r="18" spans="1:9" ht="40.15" customHeight="1">
      <c r="A18" s="487" t="s">
        <v>289</v>
      </c>
      <c r="B18" s="483" t="s">
        <v>290</v>
      </c>
      <c r="C18" s="492">
        <v>359959.11343833886</v>
      </c>
      <c r="D18" s="493">
        <v>4993319.2864087401</v>
      </c>
      <c r="E18" s="493">
        <v>464581.38756768231</v>
      </c>
      <c r="F18" s="493">
        <v>162608.2696264376</v>
      </c>
      <c r="G18" s="493">
        <v>66448.677053296982</v>
      </c>
      <c r="H18" s="494">
        <f t="shared" si="0"/>
        <v>6046916.7340944959</v>
      </c>
      <c r="I18" s="263" t="s">
        <v>318</v>
      </c>
    </row>
    <row r="19" spans="1:9" ht="41.45" customHeight="1">
      <c r="A19" s="487" t="s">
        <v>291</v>
      </c>
      <c r="B19" s="483" t="s">
        <v>292</v>
      </c>
      <c r="C19" s="492">
        <v>1661540.3076483258</v>
      </c>
      <c r="D19" s="493">
        <v>9875984.5257053412</v>
      </c>
      <c r="E19" s="493">
        <v>2118727.4664105019</v>
      </c>
      <c r="F19" s="493">
        <v>787056.41224286263</v>
      </c>
      <c r="G19" s="493">
        <v>313578.50594082044</v>
      </c>
      <c r="H19" s="494">
        <f t="shared" si="0"/>
        <v>14756887.217947852</v>
      </c>
      <c r="I19" s="263" t="s">
        <v>319</v>
      </c>
    </row>
    <row r="20" spans="1:9" ht="40.9" customHeight="1">
      <c r="A20" s="487" t="s">
        <v>293</v>
      </c>
      <c r="B20" s="483" t="s">
        <v>294</v>
      </c>
      <c r="C20" s="492">
        <v>102827.69382747245</v>
      </c>
      <c r="D20" s="493">
        <v>3463205.054775585</v>
      </c>
      <c r="E20" s="493">
        <v>400970.55367416289</v>
      </c>
      <c r="F20" s="493">
        <v>10371.702101426949</v>
      </c>
      <c r="G20" s="493">
        <v>10419.193843568995</v>
      </c>
      <c r="H20" s="494">
        <f t="shared" si="0"/>
        <v>3987794.1982222167</v>
      </c>
      <c r="I20" s="263" t="s">
        <v>320</v>
      </c>
    </row>
    <row r="21" spans="1:9" ht="72" customHeight="1">
      <c r="A21" s="487" t="s">
        <v>295</v>
      </c>
      <c r="B21" s="483" t="s">
        <v>296</v>
      </c>
      <c r="C21" s="492">
        <v>133651.93254664831</v>
      </c>
      <c r="D21" s="493">
        <v>2075536.1014795084</v>
      </c>
      <c r="E21" s="493">
        <v>109698.14249792081</v>
      </c>
      <c r="F21" s="493">
        <v>26422.287234515381</v>
      </c>
      <c r="G21" s="493">
        <v>31211.387982731219</v>
      </c>
      <c r="H21" s="494">
        <f t="shared" si="0"/>
        <v>2376519.8517413242</v>
      </c>
      <c r="I21" s="263" t="s">
        <v>321</v>
      </c>
    </row>
    <row r="22" spans="1:9" ht="63">
      <c r="A22" s="487" t="s">
        <v>297</v>
      </c>
      <c r="B22" s="483" t="s">
        <v>298</v>
      </c>
      <c r="C22" s="492">
        <v>1141397.8296834666</v>
      </c>
      <c r="D22" s="493">
        <v>3650431.030609902</v>
      </c>
      <c r="E22" s="493">
        <v>1115759.4454655524</v>
      </c>
      <c r="F22" s="493">
        <v>695361.45382111287</v>
      </c>
      <c r="G22" s="493">
        <v>176115.96041996698</v>
      </c>
      <c r="H22" s="494">
        <f t="shared" si="0"/>
        <v>6779065.7200000016</v>
      </c>
      <c r="I22" s="263" t="s">
        <v>322</v>
      </c>
    </row>
    <row r="23" spans="1:9" ht="27.6" customHeight="1">
      <c r="A23" s="487" t="s">
        <v>299</v>
      </c>
      <c r="B23" s="483" t="s">
        <v>300</v>
      </c>
      <c r="C23" s="492">
        <v>1843378.735552897</v>
      </c>
      <c r="D23" s="493">
        <v>3580314.340529304</v>
      </c>
      <c r="E23" s="493">
        <v>1749006.6286569787</v>
      </c>
      <c r="F23" s="493">
        <v>979346.8029668387</v>
      </c>
      <c r="G23" s="493">
        <v>316564.09144026309</v>
      </c>
      <c r="H23" s="494">
        <f t="shared" si="0"/>
        <v>8468610.5991462804</v>
      </c>
      <c r="I23" s="263" t="s">
        <v>323</v>
      </c>
    </row>
    <row r="24" spans="1:9" ht="40.9" customHeight="1">
      <c r="A24" s="487" t="s">
        <v>301</v>
      </c>
      <c r="B24" s="483" t="s">
        <v>302</v>
      </c>
      <c r="C24" s="492">
        <v>929863.75867950346</v>
      </c>
      <c r="D24" s="493">
        <v>4041364.69609599</v>
      </c>
      <c r="E24" s="493">
        <v>1241288.2121138133</v>
      </c>
      <c r="F24" s="493">
        <v>482576.91863548051</v>
      </c>
      <c r="G24" s="493">
        <v>117410.58284582975</v>
      </c>
      <c r="H24" s="494">
        <f t="shared" si="0"/>
        <v>6812504.1683706166</v>
      </c>
      <c r="I24" s="263" t="s">
        <v>324</v>
      </c>
    </row>
    <row r="25" spans="1:9" ht="41.45" customHeight="1">
      <c r="A25" s="487" t="s">
        <v>303</v>
      </c>
      <c r="B25" s="483" t="s">
        <v>304</v>
      </c>
      <c r="C25" s="492">
        <v>266868.30800824449</v>
      </c>
      <c r="D25" s="493">
        <v>605522.44132458919</v>
      </c>
      <c r="E25" s="493">
        <v>135141.28716893462</v>
      </c>
      <c r="F25" s="493">
        <v>65644.724354476974</v>
      </c>
      <c r="G25" s="493">
        <v>24804.635115336663</v>
      </c>
      <c r="H25" s="494">
        <f t="shared" si="0"/>
        <v>1097981.3959715818</v>
      </c>
      <c r="I25" s="263" t="s">
        <v>697</v>
      </c>
    </row>
    <row r="26" spans="1:9" ht="45.2" customHeight="1">
      <c r="A26" s="487" t="s">
        <v>305</v>
      </c>
      <c r="B26" s="483" t="s">
        <v>306</v>
      </c>
      <c r="C26" s="492">
        <v>287937.08060608117</v>
      </c>
      <c r="D26" s="493">
        <v>1933056.8160650604</v>
      </c>
      <c r="E26" s="493">
        <v>268568.14098753053</v>
      </c>
      <c r="F26" s="493">
        <v>94630.400611984602</v>
      </c>
      <c r="G26" s="493">
        <v>36449.934809853199</v>
      </c>
      <c r="H26" s="494">
        <f t="shared" si="0"/>
        <v>2620642.3730805097</v>
      </c>
      <c r="I26" s="263" t="s">
        <v>325</v>
      </c>
    </row>
    <row r="27" spans="1:9" ht="102.75" customHeight="1">
      <c r="A27" s="487" t="s">
        <v>307</v>
      </c>
      <c r="B27" s="483" t="s">
        <v>308</v>
      </c>
      <c r="C27" s="492">
        <v>39750.752716440082</v>
      </c>
      <c r="D27" s="493">
        <v>150944.97357063793</v>
      </c>
      <c r="E27" s="493">
        <v>64410.152193371003</v>
      </c>
      <c r="F27" s="493">
        <v>21826.153080431119</v>
      </c>
      <c r="G27" s="493">
        <v>10618.574326303353</v>
      </c>
      <c r="H27" s="494">
        <f t="shared" si="0"/>
        <v>287550.60588718351</v>
      </c>
      <c r="I27" s="263" t="s">
        <v>326</v>
      </c>
    </row>
    <row r="28" spans="1:9" s="84" customFormat="1" ht="39" customHeight="1">
      <c r="A28" s="488"/>
      <c r="B28" s="484" t="s">
        <v>627</v>
      </c>
      <c r="C28" s="495">
        <f>SUM(C8:C27)</f>
        <v>24463166.160935506</v>
      </c>
      <c r="D28" s="496">
        <f>SUM(D8:D27)</f>
        <v>98849541.616983518</v>
      </c>
      <c r="E28" s="496">
        <f>SUM(E8:E27)</f>
        <v>27601388.362343393</v>
      </c>
      <c r="F28" s="496">
        <f>SUM(F8:F27)</f>
        <v>11876770.961756723</v>
      </c>
      <c r="G28" s="496">
        <f>SUM(G8:G27)</f>
        <v>3681199.4281175369</v>
      </c>
      <c r="H28" s="497">
        <f t="shared" si="0"/>
        <v>166472066.5301367</v>
      </c>
      <c r="I28" s="265" t="s">
        <v>631</v>
      </c>
    </row>
    <row r="29" spans="1:9" s="85" customFormat="1" ht="31.5">
      <c r="A29" s="489"/>
      <c r="B29" s="485" t="s">
        <v>381</v>
      </c>
      <c r="C29" s="498">
        <v>3826076.6297964226</v>
      </c>
      <c r="D29" s="499">
        <v>15460219.603575893</v>
      </c>
      <c r="E29" s="499">
        <v>4264899.3853189163</v>
      </c>
      <c r="F29" s="499">
        <v>1857545.1564722739</v>
      </c>
      <c r="G29" s="499">
        <v>627745.22483649978</v>
      </c>
      <c r="H29" s="500">
        <f t="shared" si="0"/>
        <v>26036486.000000004</v>
      </c>
      <c r="I29" s="267" t="s">
        <v>380</v>
      </c>
    </row>
    <row r="30" spans="1:9" s="84" customFormat="1" ht="31.5">
      <c r="A30" s="491"/>
      <c r="B30" s="486" t="s">
        <v>560</v>
      </c>
      <c r="C30" s="501">
        <f>SUM(C28:C29)</f>
        <v>28289242.790731929</v>
      </c>
      <c r="D30" s="502">
        <f>SUM(D28:D29)</f>
        <v>114309761.22055942</v>
      </c>
      <c r="E30" s="502">
        <f>SUM(E28:E29)</f>
        <v>31866287.74766231</v>
      </c>
      <c r="F30" s="502">
        <f t="shared" ref="F30:G30" si="1">SUM(F28:F29)</f>
        <v>13734316.118228996</v>
      </c>
      <c r="G30" s="502">
        <f t="shared" si="1"/>
        <v>4308944.6529540364</v>
      </c>
      <c r="H30" s="503">
        <f t="shared" si="0"/>
        <v>192508552.5301367</v>
      </c>
      <c r="I30" s="490" t="s">
        <v>412</v>
      </c>
    </row>
    <row r="31" spans="1:9">
      <c r="B31" s="565"/>
      <c r="C31" s="566"/>
      <c r="D31" s="566"/>
      <c r="E31" s="566"/>
      <c r="F31" s="566"/>
      <c r="G31" s="566"/>
      <c r="H31" s="567"/>
    </row>
    <row r="32" spans="1:9" ht="18.75">
      <c r="B32" s="568" t="s">
        <v>269</v>
      </c>
      <c r="C32" s="569">
        <f>C8/$H$8*100</f>
        <v>33.623397934865388</v>
      </c>
      <c r="D32" s="569">
        <f t="shared" ref="D32:H32" si="2">D8/$H$8*100</f>
        <v>1.4607099118635205</v>
      </c>
      <c r="E32" s="569">
        <f t="shared" si="2"/>
        <v>35.51033978178252</v>
      </c>
      <c r="F32" s="569">
        <f t="shared" si="2"/>
        <v>22.946899952765488</v>
      </c>
      <c r="G32" s="569">
        <f t="shared" si="2"/>
        <v>6.4586524187230907</v>
      </c>
      <c r="H32" s="569">
        <f t="shared" si="2"/>
        <v>100</v>
      </c>
    </row>
  </sheetData>
  <mergeCells count="6">
    <mergeCell ref="A1:I1"/>
    <mergeCell ref="A2:I2"/>
    <mergeCell ref="A5:B5"/>
    <mergeCell ref="A6:B6"/>
    <mergeCell ref="A7:B7"/>
    <mergeCell ref="D4:G4"/>
  </mergeCells>
  <printOptions horizontalCentered="1"/>
  <pageMargins left="0.51181102362204722" right="0.51181102362204722" top="0.51181102362204722" bottom="0.51181102362204722" header="0.31496062992125984" footer="0.31496062992125984"/>
  <pageSetup paperSize="9" scale="6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00"/>
  </sheetPr>
  <dimension ref="A1:I31"/>
  <sheetViews>
    <sheetView view="pageBreakPreview" zoomScale="70" zoomScaleNormal="50" zoomScaleSheetLayoutView="70" workbookViewId="0">
      <pane xSplit="2" ySplit="8" topLeftCell="C9" activePane="bottomRight" state="frozen"/>
      <selection activeCell="J52" sqref="J52"/>
      <selection pane="topRight" activeCell="J52" sqref="J52"/>
      <selection pane="bottomLeft" activeCell="J52" sqref="J52"/>
      <selection pane="bottomRight" activeCell="J52" sqref="J52"/>
    </sheetView>
  </sheetViews>
  <sheetFormatPr defaultRowHeight="15"/>
  <cols>
    <col min="1" max="1" width="3.140625" style="110" bestFit="1" customWidth="1"/>
    <col min="2" max="2" width="39.42578125" style="36" customWidth="1"/>
    <col min="3" max="3" width="11.28515625" style="33" customWidth="1"/>
    <col min="4" max="4" width="16.42578125" style="33" customWidth="1"/>
    <col min="5" max="5" width="11.85546875" style="33" customWidth="1"/>
    <col min="6" max="6" width="11.7109375" style="33" customWidth="1"/>
    <col min="7" max="7" width="18" style="33" customWidth="1"/>
    <col min="8" max="8" width="14.42578125" style="33" customWidth="1"/>
    <col min="9" max="9" width="39.42578125" style="36" customWidth="1"/>
  </cols>
  <sheetData>
    <row r="1" spans="1:9" s="84" customFormat="1" ht="25.5">
      <c r="A1" s="978" t="s">
        <v>849</v>
      </c>
      <c r="B1" s="978"/>
      <c r="C1" s="978"/>
      <c r="D1" s="978"/>
      <c r="E1" s="978"/>
      <c r="F1" s="978"/>
      <c r="G1" s="978"/>
      <c r="H1" s="978"/>
      <c r="I1" s="978"/>
    </row>
    <row r="2" spans="1:9" s="84" customFormat="1" ht="23.25">
      <c r="A2" s="979" t="s">
        <v>850</v>
      </c>
      <c r="B2" s="979"/>
      <c r="C2" s="979"/>
      <c r="D2" s="979"/>
      <c r="E2" s="979"/>
      <c r="F2" s="979"/>
      <c r="G2" s="979"/>
      <c r="H2" s="979"/>
      <c r="I2" s="979"/>
    </row>
    <row r="3" spans="1:9" s="84" customFormat="1" ht="20.25">
      <c r="A3" s="455"/>
      <c r="B3" s="455"/>
      <c r="C3" s="455"/>
      <c r="D3" s="455"/>
      <c r="E3" s="455"/>
      <c r="F3" s="455"/>
      <c r="G3" s="455"/>
      <c r="H3" s="455"/>
      <c r="I3" s="455"/>
    </row>
    <row r="4" spans="1:9" ht="20.25">
      <c r="E4" s="615">
        <v>2018</v>
      </c>
    </row>
    <row r="5" spans="1:9">
      <c r="E5" s="115"/>
    </row>
    <row r="6" spans="1:9" s="32" customFormat="1" ht="15.75">
      <c r="A6" s="986" t="s">
        <v>623</v>
      </c>
      <c r="B6" s="986"/>
      <c r="C6" s="93"/>
      <c r="D6" s="93"/>
      <c r="E6" s="93"/>
      <c r="F6" s="93"/>
      <c r="G6" s="93"/>
      <c r="H6" s="93"/>
      <c r="I6" s="652" t="s">
        <v>624</v>
      </c>
    </row>
    <row r="7" spans="1:9" s="116" customFormat="1" ht="79.900000000000006" customHeight="1">
      <c r="A7" s="987" t="s">
        <v>386</v>
      </c>
      <c r="B7" s="988"/>
      <c r="C7" s="757" t="s">
        <v>561</v>
      </c>
      <c r="D7" s="757" t="s">
        <v>748</v>
      </c>
      <c r="E7" s="757" t="s">
        <v>564</v>
      </c>
      <c r="F7" s="757" t="s">
        <v>749</v>
      </c>
      <c r="G7" s="757" t="s">
        <v>750</v>
      </c>
      <c r="H7" s="757" t="s">
        <v>567</v>
      </c>
      <c r="I7" s="207" t="s">
        <v>387</v>
      </c>
    </row>
    <row r="8" spans="1:9" s="84" customFormat="1" ht="18.75">
      <c r="A8" s="989" t="s">
        <v>388</v>
      </c>
      <c r="B8" s="989"/>
      <c r="C8" s="990"/>
      <c r="D8" s="991"/>
      <c r="E8" s="991"/>
      <c r="F8" s="991"/>
      <c r="G8" s="991"/>
      <c r="H8" s="992"/>
      <c r="I8" s="758" t="s">
        <v>389</v>
      </c>
    </row>
    <row r="9" spans="1:9" ht="37.5">
      <c r="A9" s="759" t="s">
        <v>269</v>
      </c>
      <c r="B9" s="760" t="s">
        <v>270</v>
      </c>
      <c r="C9" s="653">
        <v>23.500636556344716</v>
      </c>
      <c r="D9" s="654">
        <v>0.25266204516792079</v>
      </c>
      <c r="E9" s="654">
        <v>22.033460076779146</v>
      </c>
      <c r="F9" s="654">
        <v>33.035153679251053</v>
      </c>
      <c r="G9" s="654">
        <v>29.636734243472358</v>
      </c>
      <c r="H9" s="655">
        <v>10.270919371751607</v>
      </c>
      <c r="I9" s="760" t="s">
        <v>309</v>
      </c>
    </row>
    <row r="10" spans="1:9" ht="33.6" customHeight="1">
      <c r="A10" s="754" t="s">
        <v>271</v>
      </c>
      <c r="B10" s="632" t="s">
        <v>272</v>
      </c>
      <c r="C10" s="653">
        <v>0.82899291921184493</v>
      </c>
      <c r="D10" s="654">
        <v>5.630549342104952E-2</v>
      </c>
      <c r="E10" s="654">
        <v>0.3328640206512738</v>
      </c>
      <c r="F10" s="654">
        <v>0.33623377529816106</v>
      </c>
      <c r="G10" s="654">
        <v>3.9174366376117115E-3</v>
      </c>
      <c r="H10" s="655">
        <v>0.23443016177072573</v>
      </c>
      <c r="I10" s="632" t="s">
        <v>310</v>
      </c>
    </row>
    <row r="11" spans="1:9" ht="37.5">
      <c r="A11" s="754" t="s">
        <v>273</v>
      </c>
      <c r="B11" s="632" t="s">
        <v>274</v>
      </c>
      <c r="C11" s="653">
        <v>17.416110686831228</v>
      </c>
      <c r="D11" s="654">
        <v>9.4430123179412622</v>
      </c>
      <c r="E11" s="654">
        <v>14.325072306724943</v>
      </c>
      <c r="F11" s="654">
        <v>5.6976631248151692</v>
      </c>
      <c r="G11" s="654">
        <v>12.092840418690642</v>
      </c>
      <c r="H11" s="655">
        <v>11.214903448528158</v>
      </c>
      <c r="I11" s="632" t="s">
        <v>311</v>
      </c>
    </row>
    <row r="12" spans="1:9" ht="61.9" customHeight="1">
      <c r="A12" s="754" t="s">
        <v>275</v>
      </c>
      <c r="B12" s="632" t="s">
        <v>390</v>
      </c>
      <c r="C12" s="653">
        <v>0.45282021923940885</v>
      </c>
      <c r="D12" s="654">
        <v>2.9380781699052121</v>
      </c>
      <c r="E12" s="654">
        <v>3.3331485485916557</v>
      </c>
      <c r="F12" s="654">
        <v>1.2473701019388359</v>
      </c>
      <c r="G12" s="654">
        <v>1.8658164927897858</v>
      </c>
      <c r="H12" s="655">
        <v>2.4936424637458594</v>
      </c>
      <c r="I12" s="632" t="s">
        <v>312</v>
      </c>
    </row>
    <row r="13" spans="1:9" ht="56.25">
      <c r="A13" s="754" t="s">
        <v>277</v>
      </c>
      <c r="B13" s="632" t="s">
        <v>278</v>
      </c>
      <c r="C13" s="653">
        <v>0.8997002682408739</v>
      </c>
      <c r="D13" s="654">
        <v>0.85173004134118158</v>
      </c>
      <c r="E13" s="654">
        <v>0.57785691834679442</v>
      </c>
      <c r="F13" s="654">
        <v>0.56500076193150517</v>
      </c>
      <c r="G13" s="654">
        <v>1.0356923927854473</v>
      </c>
      <c r="H13" s="655">
        <v>0.79710584317878641</v>
      </c>
      <c r="I13" s="632" t="s">
        <v>313</v>
      </c>
    </row>
    <row r="14" spans="1:9" ht="33.6" customHeight="1">
      <c r="A14" s="754" t="s">
        <v>279</v>
      </c>
      <c r="B14" s="632" t="s">
        <v>280</v>
      </c>
      <c r="C14" s="653">
        <v>4.1288823551083462</v>
      </c>
      <c r="D14" s="654">
        <v>10.041347202033297</v>
      </c>
      <c r="E14" s="654">
        <v>3.9978975469614473</v>
      </c>
      <c r="F14" s="654">
        <v>8.7560324130531146</v>
      </c>
      <c r="G14" s="654">
        <v>2.4946269511105621</v>
      </c>
      <c r="H14" s="655">
        <v>7.9115053152682222</v>
      </c>
      <c r="I14" s="632" t="s">
        <v>314</v>
      </c>
    </row>
    <row r="15" spans="1:9" ht="75">
      <c r="A15" s="754" t="s">
        <v>281</v>
      </c>
      <c r="B15" s="632" t="s">
        <v>282</v>
      </c>
      <c r="C15" s="653">
        <v>10.63529193512726</v>
      </c>
      <c r="D15" s="654">
        <v>18.880540834292951</v>
      </c>
      <c r="E15" s="654">
        <v>10.617929930212414</v>
      </c>
      <c r="F15" s="654">
        <v>6.4708148550208175</v>
      </c>
      <c r="G15" s="654">
        <v>9.5122778933246437</v>
      </c>
      <c r="H15" s="655">
        <v>15.206122210574627</v>
      </c>
      <c r="I15" s="632" t="s">
        <v>315</v>
      </c>
    </row>
    <row r="16" spans="1:9" ht="33.6" customHeight="1">
      <c r="A16" s="754" t="s">
        <v>283</v>
      </c>
      <c r="B16" s="632" t="s">
        <v>284</v>
      </c>
      <c r="C16" s="653">
        <v>3.0456712121319356</v>
      </c>
      <c r="D16" s="654">
        <v>5.3541280748480924</v>
      </c>
      <c r="E16" s="654">
        <v>5.4424180044686823</v>
      </c>
      <c r="F16" s="654">
        <v>4.680376314543726</v>
      </c>
      <c r="G16" s="654">
        <v>1.4207482595425156</v>
      </c>
      <c r="H16" s="655">
        <v>4.8934043367204305</v>
      </c>
      <c r="I16" s="632" t="s">
        <v>316</v>
      </c>
    </row>
    <row r="17" spans="1:9" ht="42.6" customHeight="1">
      <c r="A17" s="754" t="s">
        <v>285</v>
      </c>
      <c r="B17" s="632" t="s">
        <v>286</v>
      </c>
      <c r="C17" s="653">
        <v>0.3322357853870529</v>
      </c>
      <c r="D17" s="654">
        <v>1.5680014933862685</v>
      </c>
      <c r="E17" s="654">
        <v>0.45574846364038374</v>
      </c>
      <c r="F17" s="654">
        <v>0.16230361456297007</v>
      </c>
      <c r="G17" s="654">
        <v>0.46569532180747303</v>
      </c>
      <c r="H17" s="655">
        <v>1.0773306877669662</v>
      </c>
      <c r="I17" s="632" t="s">
        <v>695</v>
      </c>
    </row>
    <row r="18" spans="1:9" ht="33.6" customHeight="1">
      <c r="A18" s="754" t="s">
        <v>287</v>
      </c>
      <c r="B18" s="632" t="s">
        <v>288</v>
      </c>
      <c r="C18" s="653">
        <v>1.3134378829726543</v>
      </c>
      <c r="D18" s="654">
        <v>7.0222050363945145</v>
      </c>
      <c r="E18" s="654">
        <v>1.4363467667916792</v>
      </c>
      <c r="F18" s="654">
        <v>1.308619025512038</v>
      </c>
      <c r="G18" s="654">
        <v>1.2908892187799001</v>
      </c>
      <c r="H18" s="655">
        <v>4.7227467513124317</v>
      </c>
      <c r="I18" s="632" t="s">
        <v>317</v>
      </c>
    </row>
    <row r="19" spans="1:9" ht="37.5">
      <c r="A19" s="754" t="s">
        <v>289</v>
      </c>
      <c r="B19" s="632" t="s">
        <v>290</v>
      </c>
      <c r="C19" s="653">
        <v>1.272423995584173</v>
      </c>
      <c r="D19" s="654">
        <v>4.3682352522582786</v>
      </c>
      <c r="E19" s="654">
        <v>1.4579087192287206</v>
      </c>
      <c r="F19" s="654">
        <v>1.1839560719780893</v>
      </c>
      <c r="G19" s="654">
        <v>1.5421102475229633</v>
      </c>
      <c r="H19" s="655">
        <v>3.1411158904993934</v>
      </c>
      <c r="I19" s="632" t="s">
        <v>318</v>
      </c>
    </row>
    <row r="20" spans="1:9" ht="37.5">
      <c r="A20" s="754" t="s">
        <v>291</v>
      </c>
      <c r="B20" s="632" t="s">
        <v>292</v>
      </c>
      <c r="C20" s="653">
        <v>5.873399722783236</v>
      </c>
      <c r="D20" s="654">
        <v>8.6396685814518843</v>
      </c>
      <c r="E20" s="654">
        <v>6.6488054184031222</v>
      </c>
      <c r="F20" s="654">
        <v>5.7305832009956061</v>
      </c>
      <c r="G20" s="654">
        <v>7.2773853274221993</v>
      </c>
      <c r="H20" s="655">
        <v>7.6655748661544276</v>
      </c>
      <c r="I20" s="632" t="s">
        <v>319</v>
      </c>
    </row>
    <row r="21" spans="1:9" ht="46.9" customHeight="1">
      <c r="A21" s="754" t="s">
        <v>293</v>
      </c>
      <c r="B21" s="632" t="s">
        <v>294</v>
      </c>
      <c r="C21" s="653">
        <v>0.36348690768478492</v>
      </c>
      <c r="D21" s="654">
        <v>3.029666948646117</v>
      </c>
      <c r="E21" s="654">
        <v>1.2582907580867428</v>
      </c>
      <c r="F21" s="654">
        <v>7.5516698553785372E-2</v>
      </c>
      <c r="G21" s="654">
        <v>0.2418038448562114</v>
      </c>
      <c r="H21" s="655">
        <v>2.071489368036227</v>
      </c>
      <c r="I21" s="632" t="s">
        <v>320</v>
      </c>
    </row>
    <row r="22" spans="1:9" ht="75">
      <c r="A22" s="754" t="s">
        <v>295</v>
      </c>
      <c r="B22" s="632" t="s">
        <v>296</v>
      </c>
      <c r="C22" s="653">
        <v>0.4724478966628089</v>
      </c>
      <c r="D22" s="654">
        <v>1.8157120435889851</v>
      </c>
      <c r="E22" s="654">
        <v>0.34424512628072967</v>
      </c>
      <c r="F22" s="654">
        <v>0.19238152818869633</v>
      </c>
      <c r="G22" s="654">
        <v>0.72433949601404068</v>
      </c>
      <c r="H22" s="655">
        <v>1.2345009198327883</v>
      </c>
      <c r="I22" s="632" t="s">
        <v>321</v>
      </c>
    </row>
    <row r="23" spans="1:9" ht="56.25">
      <c r="A23" s="754" t="s">
        <v>297</v>
      </c>
      <c r="B23" s="632" t="s">
        <v>298</v>
      </c>
      <c r="C23" s="653">
        <v>4.0347415380711755</v>
      </c>
      <c r="D23" s="654">
        <v>3.1934552147007254</v>
      </c>
      <c r="E23" s="654">
        <v>3.5013788060311599</v>
      </c>
      <c r="F23" s="654">
        <v>5.0629492421409177</v>
      </c>
      <c r="G23" s="654">
        <v>4.0872179757340135</v>
      </c>
      <c r="H23" s="655">
        <v>3.5214361288903033</v>
      </c>
      <c r="I23" s="632" t="s">
        <v>322</v>
      </c>
    </row>
    <row r="24" spans="1:9" ht="33.6" customHeight="1">
      <c r="A24" s="754" t="s">
        <v>299</v>
      </c>
      <c r="B24" s="632" t="s">
        <v>300</v>
      </c>
      <c r="C24" s="653">
        <v>6.5161826676987662</v>
      </c>
      <c r="D24" s="654">
        <v>3.1321160173024305</v>
      </c>
      <c r="E24" s="654">
        <v>5.488579788479707</v>
      </c>
      <c r="F24" s="654">
        <v>7.1306557569837183</v>
      </c>
      <c r="G24" s="654">
        <v>7.3466734185884635</v>
      </c>
      <c r="H24" s="655">
        <v>4.3990827876701957</v>
      </c>
      <c r="I24" s="632" t="s">
        <v>323</v>
      </c>
    </row>
    <row r="25" spans="1:9" ht="37.5">
      <c r="A25" s="754" t="s">
        <v>301</v>
      </c>
      <c r="B25" s="632" t="s">
        <v>302</v>
      </c>
      <c r="C25" s="653">
        <v>3.2869870910229659</v>
      </c>
      <c r="D25" s="654">
        <v>3.5354502126010234</v>
      </c>
      <c r="E25" s="654">
        <v>3.8953022138729461</v>
      </c>
      <c r="F25" s="654">
        <v>3.5136581572851369</v>
      </c>
      <c r="G25" s="654">
        <v>2.7248106509174552</v>
      </c>
      <c r="H25" s="655">
        <v>3.5388059797001157</v>
      </c>
      <c r="I25" s="632" t="s">
        <v>324</v>
      </c>
    </row>
    <row r="26" spans="1:9" ht="37.5">
      <c r="A26" s="754" t="s">
        <v>303</v>
      </c>
      <c r="B26" s="632" t="s">
        <v>304</v>
      </c>
      <c r="C26" s="653">
        <v>0.94335613710974064</v>
      </c>
      <c r="D26" s="654">
        <v>0.52972067727115657</v>
      </c>
      <c r="E26" s="654">
        <v>0.42408857987811427</v>
      </c>
      <c r="F26" s="654">
        <v>0.47796136181363569</v>
      </c>
      <c r="G26" s="654">
        <v>0.57565453058979577</v>
      </c>
      <c r="H26" s="655">
        <v>0.57035460582962705</v>
      </c>
      <c r="I26" s="632" t="s">
        <v>697</v>
      </c>
    </row>
    <row r="27" spans="1:9" ht="37.5">
      <c r="A27" s="754" t="s">
        <v>305</v>
      </c>
      <c r="B27" s="632" t="s">
        <v>306</v>
      </c>
      <c r="C27" s="653">
        <v>1.0178324062474187</v>
      </c>
      <c r="D27" s="654">
        <v>1.6910688951009605</v>
      </c>
      <c r="E27" s="654">
        <v>0.84279707480904331</v>
      </c>
      <c r="F27" s="654">
        <v>0.68900700841147478</v>
      </c>
      <c r="G27" s="654">
        <v>0.8459132744920409</v>
      </c>
      <c r="H27" s="655">
        <v>1.3613121799719807</v>
      </c>
      <c r="I27" s="632" t="s">
        <v>325</v>
      </c>
    </row>
    <row r="28" spans="1:9" ht="112.5">
      <c r="A28" s="754" t="s">
        <v>307</v>
      </c>
      <c r="B28" s="632" t="s">
        <v>308</v>
      </c>
      <c r="C28" s="653">
        <v>0.14051543553319551</v>
      </c>
      <c r="D28" s="654">
        <v>0.13204906734026964</v>
      </c>
      <c r="E28" s="654">
        <v>0.2021263119928241</v>
      </c>
      <c r="F28" s="654">
        <v>0.15891692671513624</v>
      </c>
      <c r="G28" s="654">
        <v>0.24643097513502971</v>
      </c>
      <c r="H28" s="655">
        <v>0.14937030179070523</v>
      </c>
      <c r="I28" s="632" t="s">
        <v>326</v>
      </c>
    </row>
    <row r="29" spans="1:9" s="84" customFormat="1" ht="37.5">
      <c r="A29" s="755"/>
      <c r="B29" s="633" t="s">
        <v>627</v>
      </c>
      <c r="C29" s="656">
        <f t="shared" ref="C29:H29" si="0">SUM(C9:C28)</f>
        <v>86.475153618993588</v>
      </c>
      <c r="D29" s="657">
        <f t="shared" si="0"/>
        <v>86.475153618993588</v>
      </c>
      <c r="E29" s="657">
        <f t="shared" si="0"/>
        <v>86.616265380231553</v>
      </c>
      <c r="F29" s="657">
        <f t="shared" si="0"/>
        <v>86.475153618993588</v>
      </c>
      <c r="G29" s="657">
        <f t="shared" si="0"/>
        <v>85.43157837021316</v>
      </c>
      <c r="H29" s="658">
        <f t="shared" si="0"/>
        <v>86.475153618993559</v>
      </c>
      <c r="I29" s="633" t="s">
        <v>631</v>
      </c>
    </row>
    <row r="30" spans="1:9" s="85" customFormat="1" ht="33.6" customHeight="1">
      <c r="A30" s="756"/>
      <c r="B30" s="753" t="s">
        <v>381</v>
      </c>
      <c r="C30" s="659">
        <v>13.524846381006405</v>
      </c>
      <c r="D30" s="660">
        <v>13.524846381006405</v>
      </c>
      <c r="E30" s="660">
        <v>13.383734619768461</v>
      </c>
      <c r="F30" s="660">
        <v>13.524846381006405</v>
      </c>
      <c r="G30" s="660">
        <v>14.568421629786851</v>
      </c>
      <c r="H30" s="661">
        <v>13.524846381006403</v>
      </c>
      <c r="I30" s="753" t="s">
        <v>380</v>
      </c>
    </row>
    <row r="31" spans="1:9" s="84" customFormat="1" ht="37.5">
      <c r="A31" s="761"/>
      <c r="B31" s="637" t="s">
        <v>560</v>
      </c>
      <c r="C31" s="662">
        <f t="shared" ref="C31:H31" si="1">SUM(C29:C30)</f>
        <v>100</v>
      </c>
      <c r="D31" s="663">
        <f t="shared" si="1"/>
        <v>100</v>
      </c>
      <c r="E31" s="663">
        <f t="shared" si="1"/>
        <v>100.00000000000001</v>
      </c>
      <c r="F31" s="663">
        <f t="shared" si="1"/>
        <v>100</v>
      </c>
      <c r="G31" s="663">
        <f t="shared" si="1"/>
        <v>100.00000000000001</v>
      </c>
      <c r="H31" s="664">
        <f t="shared" si="1"/>
        <v>99.999999999999957</v>
      </c>
      <c r="I31" s="637" t="s">
        <v>412</v>
      </c>
    </row>
  </sheetData>
  <mergeCells count="6">
    <mergeCell ref="A1:I1"/>
    <mergeCell ref="A2:I2"/>
    <mergeCell ref="A6:B6"/>
    <mergeCell ref="A7:B7"/>
    <mergeCell ref="A8:B8"/>
    <mergeCell ref="C8:H8"/>
  </mergeCells>
  <printOptions horizontalCentered="1"/>
  <pageMargins left="0.51181102362204722" right="0.51181102362204722" top="0.51181102362204722" bottom="0.51181102362204722" header="0.31496062992125984" footer="0.31496062992125984"/>
  <pageSetup paperSize="9" scale="5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Y76"/>
  <sheetViews>
    <sheetView topLeftCell="A49" zoomScale="60" zoomScaleNormal="60" workbookViewId="0">
      <selection activeCell="K72" sqref="K72"/>
    </sheetView>
  </sheetViews>
  <sheetFormatPr defaultRowHeight="15"/>
  <cols>
    <col min="1" max="4" width="19.28515625" customWidth="1"/>
    <col min="5" max="6" width="12.28515625" bestFit="1" customWidth="1"/>
    <col min="7" max="7" width="18.5703125" customWidth="1"/>
  </cols>
  <sheetData>
    <row r="1" spans="1:25">
      <c r="A1" s="998" t="s">
        <v>601</v>
      </c>
      <c r="B1" s="998"/>
      <c r="C1" s="105"/>
      <c r="D1" s="998" t="s">
        <v>602</v>
      </c>
      <c r="E1" s="998"/>
    </row>
    <row r="2" spans="1:25" ht="21" customHeight="1">
      <c r="A2" s="998"/>
      <c r="B2" s="998"/>
      <c r="C2" s="105"/>
      <c r="D2" s="998"/>
      <c r="E2" s="998"/>
      <c r="R2" s="993" t="s">
        <v>782</v>
      </c>
      <c r="S2" s="993" t="s">
        <v>783</v>
      </c>
      <c r="T2" s="993" t="s">
        <v>784</v>
      </c>
      <c r="U2" s="993" t="s">
        <v>785</v>
      </c>
      <c r="V2" s="993" t="s">
        <v>786</v>
      </c>
      <c r="W2" s="993" t="s">
        <v>787</v>
      </c>
      <c r="X2" s="995" t="s">
        <v>626</v>
      </c>
    </row>
    <row r="3" spans="1:25" ht="21" customHeight="1">
      <c r="B3" t="s">
        <v>269</v>
      </c>
      <c r="C3" s="105"/>
      <c r="D3" s="105"/>
      <c r="E3" s="105"/>
      <c r="H3" s="997" t="s">
        <v>752</v>
      </c>
      <c r="I3" s="997"/>
      <c r="J3" s="997"/>
      <c r="K3" s="997"/>
      <c r="L3" s="997"/>
      <c r="R3" s="994"/>
      <c r="S3" s="994"/>
      <c r="T3" s="994"/>
      <c r="U3" s="994"/>
      <c r="V3" s="994"/>
      <c r="W3" s="994"/>
      <c r="X3" s="996"/>
    </row>
    <row r="4" spans="1:25" ht="28.15" customHeight="1">
      <c r="A4" s="308" t="s">
        <v>753</v>
      </c>
      <c r="B4" s="403">
        <v>32.764220159778056</v>
      </c>
      <c r="D4" s="308" t="s">
        <v>753</v>
      </c>
      <c r="E4" s="403">
        <v>7.6818383273587436</v>
      </c>
      <c r="Q4" t="s">
        <v>703</v>
      </c>
      <c r="R4" s="9">
        <v>9.1</v>
      </c>
      <c r="S4" s="9">
        <v>5.2999999999999989</v>
      </c>
      <c r="T4" s="9">
        <v>62.300000000000004</v>
      </c>
      <c r="U4" s="9">
        <v>1.4</v>
      </c>
      <c r="V4" s="9">
        <v>12.100000000000001</v>
      </c>
      <c r="W4" s="9">
        <v>9.7999999999999989</v>
      </c>
      <c r="X4">
        <v>99.999999999999986</v>
      </c>
      <c r="Y4" t="s">
        <v>704</v>
      </c>
    </row>
    <row r="5" spans="1:25" ht="28.15" customHeight="1">
      <c r="A5" s="308" t="s">
        <v>754</v>
      </c>
      <c r="B5" s="403">
        <v>2.9062834200937306</v>
      </c>
      <c r="D5" s="308" t="s">
        <v>754</v>
      </c>
      <c r="E5" s="403">
        <v>75.982511585798562</v>
      </c>
      <c r="H5" s="9"/>
      <c r="I5" s="10">
        <v>2014</v>
      </c>
      <c r="J5" s="10">
        <v>2015</v>
      </c>
      <c r="K5" s="10">
        <v>2016</v>
      </c>
      <c r="L5" s="11">
        <v>2017</v>
      </c>
    </row>
    <row r="6" spans="1:25" ht="28.15" customHeight="1">
      <c r="A6" s="308" t="s">
        <v>755</v>
      </c>
      <c r="B6" s="403">
        <v>34.058893891465566</v>
      </c>
      <c r="D6" s="308" t="s">
        <v>755</v>
      </c>
      <c r="E6" s="403">
        <v>7.973554592591829</v>
      </c>
      <c r="H6" s="404" t="s">
        <v>632</v>
      </c>
      <c r="I6" s="405">
        <v>17.974060993435756</v>
      </c>
      <c r="J6" s="405">
        <v>19.088069127994871</v>
      </c>
      <c r="K6" s="406">
        <v>22.66915864261043</v>
      </c>
      <c r="L6" s="407">
        <v>24.096523513149791</v>
      </c>
    </row>
    <row r="7" spans="1:25" ht="28.15" customHeight="1">
      <c r="A7" s="308" t="s">
        <v>756</v>
      </c>
      <c r="B7" s="403">
        <v>23.889323144835164</v>
      </c>
      <c r="D7" s="308" t="s">
        <v>756</v>
      </c>
      <c r="E7" s="403">
        <v>7.7140284439499993</v>
      </c>
      <c r="H7" s="404" t="s">
        <v>634</v>
      </c>
      <c r="I7" s="408">
        <v>87.590197959955475</v>
      </c>
      <c r="J7" s="408">
        <v>94.295294601141208</v>
      </c>
      <c r="K7" s="408">
        <v>104.85357883620441</v>
      </c>
      <c r="L7" s="407">
        <v>118.78347155491716</v>
      </c>
    </row>
    <row r="8" spans="1:25" ht="28.15" customHeight="1">
      <c r="A8" s="308" t="s">
        <v>757</v>
      </c>
      <c r="B8" s="403">
        <v>6.3812793838274828</v>
      </c>
      <c r="D8" s="308" t="s">
        <v>757</v>
      </c>
      <c r="E8" s="403">
        <v>0.64806705030087897</v>
      </c>
      <c r="H8" s="404" t="s">
        <v>635</v>
      </c>
      <c r="I8" s="408">
        <v>22.198217164021738</v>
      </c>
      <c r="J8" s="408">
        <v>22.937285023100369</v>
      </c>
      <c r="K8" s="408">
        <v>26.989267362794955</v>
      </c>
      <c r="L8" s="407">
        <v>28.945039324558486</v>
      </c>
    </row>
    <row r="9" spans="1:25" ht="28.15" customHeight="1">
      <c r="A9" s="308" t="s">
        <v>758</v>
      </c>
      <c r="B9" s="9"/>
      <c r="D9" s="308" t="s">
        <v>758</v>
      </c>
      <c r="E9" s="9"/>
      <c r="H9" s="404" t="s">
        <v>637</v>
      </c>
      <c r="I9" s="408">
        <v>19.554876750897488</v>
      </c>
      <c r="J9" s="408">
        <v>19.357072282352657</v>
      </c>
      <c r="K9" s="408">
        <v>22.929100858687583</v>
      </c>
      <c r="L9" s="407">
        <v>24.135995953374238</v>
      </c>
    </row>
    <row r="10" spans="1:25" ht="28.15" customHeight="1">
      <c r="H10" s="404" t="s">
        <v>702</v>
      </c>
      <c r="I10" s="16">
        <v>20.223907519282037</v>
      </c>
      <c r="J10" s="16">
        <v>20.200723321963807</v>
      </c>
      <c r="K10" s="16">
        <v>23.252771397070191</v>
      </c>
      <c r="L10" s="409">
        <v>24.773385663745483</v>
      </c>
    </row>
    <row r="11" spans="1:25" ht="28.15" customHeight="1">
      <c r="A11" s="998" t="s">
        <v>759</v>
      </c>
      <c r="D11" s="998" t="s">
        <v>603</v>
      </c>
      <c r="E11" s="998"/>
      <c r="H11" s="410" t="s">
        <v>639</v>
      </c>
      <c r="I11" s="411">
        <v>35.291073613479192</v>
      </c>
      <c r="J11" s="411">
        <v>37.429974056539422</v>
      </c>
      <c r="K11" s="411">
        <v>42.843954274408809</v>
      </c>
      <c r="L11" s="412">
        <v>47.435550898002724</v>
      </c>
    </row>
    <row r="12" spans="1:25" ht="28.15" customHeight="1">
      <c r="A12" s="999"/>
      <c r="B12" s="472"/>
      <c r="D12" s="999"/>
      <c r="E12" s="999"/>
    </row>
    <row r="13" spans="1:25" ht="28.15" customHeight="1">
      <c r="A13" s="308" t="s">
        <v>753</v>
      </c>
      <c r="B13" s="403">
        <v>19.373008057966214</v>
      </c>
      <c r="D13" s="308" t="s">
        <v>753</v>
      </c>
      <c r="E13" s="403">
        <v>10.993641003112673</v>
      </c>
    </row>
    <row r="14" spans="1:25" ht="28.15" customHeight="1">
      <c r="A14" s="308" t="s">
        <v>754</v>
      </c>
      <c r="B14" s="403">
        <v>53.761547450541592</v>
      </c>
      <c r="D14" s="308" t="s">
        <v>754</v>
      </c>
      <c r="E14" s="403">
        <v>68.883925432547571</v>
      </c>
    </row>
    <row r="15" spans="1:25" ht="28.15" customHeight="1">
      <c r="A15" s="308" t="s">
        <v>755</v>
      </c>
      <c r="B15" s="403">
        <v>20.581858778396729</v>
      </c>
      <c r="D15" s="308" t="s">
        <v>755</v>
      </c>
      <c r="E15" s="403">
        <v>13.301868148747964</v>
      </c>
    </row>
    <row r="16" spans="1:25" ht="28.15" customHeight="1">
      <c r="A16" s="308" t="s">
        <v>756</v>
      </c>
      <c r="B16" s="403">
        <v>3.8102464033850878</v>
      </c>
      <c r="D16" s="308" t="s">
        <v>756</v>
      </c>
      <c r="E16" s="403">
        <v>5.1391341851627992</v>
      </c>
    </row>
    <row r="17" spans="1:11" ht="28.15" customHeight="1">
      <c r="A17" s="308" t="s">
        <v>757</v>
      </c>
      <c r="B17" s="403">
        <v>2.4733393097103877</v>
      </c>
      <c r="D17" s="308" t="s">
        <v>757</v>
      </c>
      <c r="E17" s="403">
        <v>1.6814312304289765</v>
      </c>
    </row>
    <row r="18" spans="1:11" ht="28.15" customHeight="1">
      <c r="A18" s="308" t="s">
        <v>758</v>
      </c>
      <c r="B18" s="9"/>
      <c r="D18" s="308" t="s">
        <v>758</v>
      </c>
      <c r="E18" s="9"/>
    </row>
    <row r="22" spans="1:11" ht="63">
      <c r="A22" s="1001" t="s">
        <v>386</v>
      </c>
      <c r="B22" s="1003" t="s">
        <v>760</v>
      </c>
      <c r="C22" s="1004"/>
      <c r="D22" s="1004"/>
      <c r="E22" s="1004"/>
      <c r="F22" s="1005"/>
      <c r="G22" s="1006" t="s">
        <v>746</v>
      </c>
      <c r="H22" s="1007"/>
      <c r="I22" s="1007"/>
      <c r="J22" s="1008"/>
      <c r="K22" s="397" t="s">
        <v>691</v>
      </c>
    </row>
    <row r="23" spans="1:11" ht="15.75">
      <c r="A23" s="1002"/>
      <c r="B23" s="395">
        <v>2013</v>
      </c>
      <c r="C23" s="395">
        <v>2014</v>
      </c>
      <c r="D23" s="395">
        <v>2015</v>
      </c>
      <c r="E23" s="395">
        <v>2016</v>
      </c>
      <c r="F23" s="395">
        <v>2017</v>
      </c>
      <c r="G23" s="469">
        <v>2014</v>
      </c>
      <c r="H23" s="469">
        <v>2015</v>
      </c>
      <c r="I23" s="469">
        <v>2016</v>
      </c>
      <c r="J23" s="469">
        <v>2017</v>
      </c>
      <c r="K23" s="397"/>
    </row>
    <row r="24" spans="1:11" ht="15.75">
      <c r="A24" s="375" t="s">
        <v>632</v>
      </c>
      <c r="B24" s="364">
        <v>18214.286323012388</v>
      </c>
      <c r="C24" s="365">
        <v>20371.662685298794</v>
      </c>
      <c r="D24" s="365">
        <v>22380.416963397234</v>
      </c>
      <c r="E24" s="365">
        <v>24477.456144904074</v>
      </c>
      <c r="F24" s="400">
        <v>26900.081384074663</v>
      </c>
      <c r="G24" s="370">
        <v>104.55649084017627</v>
      </c>
      <c r="H24" s="371">
        <v>99.122661715129723</v>
      </c>
      <c r="I24" s="371">
        <v>106.94102962096908</v>
      </c>
      <c r="J24" s="371">
        <v>103.67248178406115</v>
      </c>
      <c r="K24" s="377" t="s">
        <v>633</v>
      </c>
    </row>
    <row r="25" spans="1:11" ht="15.75">
      <c r="A25" s="375" t="s">
        <v>634</v>
      </c>
      <c r="B25" s="366">
        <v>66623.825240484701</v>
      </c>
      <c r="C25" s="367">
        <v>74828.867171513077</v>
      </c>
      <c r="D25" s="367">
        <v>83096.63664634664</v>
      </c>
      <c r="E25" s="367">
        <v>92664.576799596325</v>
      </c>
      <c r="F25" s="401">
        <v>104077.18407805948</v>
      </c>
      <c r="G25" s="370">
        <v>106.09874365888182</v>
      </c>
      <c r="H25" s="372">
        <v>102.30557977436976</v>
      </c>
      <c r="I25" s="372">
        <v>103.12981383619113</v>
      </c>
      <c r="J25" s="372">
        <v>105.52119850868455</v>
      </c>
      <c r="K25" s="377" t="s">
        <v>701</v>
      </c>
    </row>
    <row r="26" spans="1:11" ht="15.75">
      <c r="A26" s="375" t="s">
        <v>635</v>
      </c>
      <c r="B26" s="366">
        <v>21041.30527695101</v>
      </c>
      <c r="C26" s="367">
        <v>23554.582423283395</v>
      </c>
      <c r="D26" s="367">
        <v>25096.219309651158</v>
      </c>
      <c r="E26" s="367">
        <v>27316.519477161353</v>
      </c>
      <c r="F26" s="401">
        <v>30102.37394705497</v>
      </c>
      <c r="G26" s="370">
        <v>104.764548936007</v>
      </c>
      <c r="H26" s="372">
        <v>96.343222610752449</v>
      </c>
      <c r="I26" s="372">
        <v>105.98518254214231</v>
      </c>
      <c r="J26" s="372">
        <v>104.01414425453501</v>
      </c>
      <c r="K26" s="377" t="s">
        <v>636</v>
      </c>
    </row>
    <row r="27" spans="1:11" ht="15.75">
      <c r="A27" s="375" t="s">
        <v>637</v>
      </c>
      <c r="B27" s="366">
        <v>10424.066743753521</v>
      </c>
      <c r="C27" s="367">
        <v>11227.231362690693</v>
      </c>
      <c r="D27" s="367">
        <v>11544.768811149912</v>
      </c>
      <c r="E27" s="367">
        <v>12451.9237042972</v>
      </c>
      <c r="F27" s="401">
        <v>13546.930723620046</v>
      </c>
      <c r="G27" s="370">
        <v>100.35588912431139</v>
      </c>
      <c r="H27" s="372">
        <v>91.928509108077407</v>
      </c>
      <c r="I27" s="372">
        <v>105.54350361305774</v>
      </c>
      <c r="J27" s="372">
        <v>102.60671717326058</v>
      </c>
      <c r="K27" s="377" t="s">
        <v>638</v>
      </c>
    </row>
    <row r="28" spans="1:11" ht="15.75">
      <c r="A28" s="375" t="s">
        <v>702</v>
      </c>
      <c r="B28" s="366">
        <v>3229.3869646200988</v>
      </c>
      <c r="C28" s="367">
        <v>3499.2903518840508</v>
      </c>
      <c r="D28" s="367">
        <v>3635.6015543569688</v>
      </c>
      <c r="E28" s="367">
        <v>3904.0872717527077</v>
      </c>
      <c r="F28" s="401">
        <v>4254.3194768532867</v>
      </c>
      <c r="G28" s="370">
        <v>101.34476808736679</v>
      </c>
      <c r="H28" s="372">
        <v>93.414387427255491</v>
      </c>
      <c r="I28" s="372">
        <v>103.57219731158516</v>
      </c>
      <c r="J28" s="372">
        <v>102.74697005578153</v>
      </c>
      <c r="K28" s="377" t="s">
        <v>642</v>
      </c>
    </row>
    <row r="29" spans="1:11" ht="15.75">
      <c r="A29" s="376" t="s">
        <v>639</v>
      </c>
      <c r="B29" s="368">
        <f t="shared" ref="B29:E29" si="0">SUM(B24:B28)</f>
        <v>119532.87054882172</v>
      </c>
      <c r="C29" s="369">
        <f t="shared" si="0"/>
        <v>133481.63399467003</v>
      </c>
      <c r="D29" s="369">
        <f t="shared" si="0"/>
        <v>145753.64328490192</v>
      </c>
      <c r="E29" s="369">
        <f t="shared" si="0"/>
        <v>160814.56339771167</v>
      </c>
      <c r="F29" s="402">
        <f>SUM(F24:F28)</f>
        <v>178880.88960966247</v>
      </c>
      <c r="G29" s="373">
        <v>104.99962708959951</v>
      </c>
      <c r="H29" s="374">
        <v>99.661764347643626</v>
      </c>
      <c r="I29" s="374">
        <v>104.40888565875539</v>
      </c>
      <c r="J29" s="374">
        <v>104.69079430999339</v>
      </c>
      <c r="K29" s="378" t="s">
        <v>640</v>
      </c>
    </row>
    <row r="32" spans="1:11" ht="15.75" thickBot="1">
      <c r="D32">
        <v>1000</v>
      </c>
    </row>
    <row r="33" spans="1:10" ht="16.149999999999999" customHeight="1" thickBot="1">
      <c r="B33" s="1009" t="s">
        <v>699</v>
      </c>
      <c r="C33" s="1010"/>
      <c r="D33" s="1010"/>
      <c r="E33" s="1010"/>
      <c r="F33" s="1010"/>
      <c r="G33" s="1010"/>
      <c r="H33" s="1010"/>
      <c r="I33" s="1011"/>
      <c r="J33" s="414" t="s">
        <v>691</v>
      </c>
    </row>
    <row r="34" spans="1:10" ht="15.6" customHeight="1">
      <c r="B34" s="1012" t="s">
        <v>562</v>
      </c>
      <c r="C34" s="1013"/>
      <c r="D34" s="1013"/>
      <c r="E34" s="1014"/>
      <c r="F34" s="1012" t="s">
        <v>761</v>
      </c>
      <c r="G34" s="1013"/>
      <c r="H34" s="1013"/>
      <c r="I34" s="1014"/>
      <c r="J34" s="415"/>
    </row>
    <row r="35" spans="1:10" ht="18.75">
      <c r="B35" s="416">
        <v>2014</v>
      </c>
      <c r="C35" s="417">
        <v>2015</v>
      </c>
      <c r="D35" s="417">
        <v>2016</v>
      </c>
      <c r="E35" s="418">
        <v>2017</v>
      </c>
      <c r="F35" s="416">
        <v>2014</v>
      </c>
      <c r="G35" s="417">
        <v>2015</v>
      </c>
      <c r="H35" s="417">
        <v>2016</v>
      </c>
      <c r="I35" s="418">
        <v>2017</v>
      </c>
      <c r="J35" s="419"/>
    </row>
    <row r="36" spans="1:10" ht="15.75">
      <c r="A36" s="404" t="s">
        <v>632</v>
      </c>
      <c r="B36" s="420">
        <v>104.55649084017627</v>
      </c>
      <c r="C36" s="421">
        <v>99.122661715129723</v>
      </c>
      <c r="D36" s="422">
        <v>106.94102962096908</v>
      </c>
      <c r="E36" s="423">
        <v>103.67248178406115</v>
      </c>
      <c r="F36" s="424">
        <v>104.65916854125116</v>
      </c>
      <c r="G36" s="425">
        <v>99.277874311170493</v>
      </c>
      <c r="H36" s="426">
        <v>107.15308055682036</v>
      </c>
      <c r="I36" s="427">
        <v>103.93581879104458</v>
      </c>
      <c r="J36" s="428" t="s">
        <v>633</v>
      </c>
    </row>
    <row r="37" spans="1:10" ht="15.75">
      <c r="A37" s="404" t="s">
        <v>634</v>
      </c>
      <c r="B37" s="420">
        <v>106.09874365888182</v>
      </c>
      <c r="C37" s="421">
        <v>102.30557977436976</v>
      </c>
      <c r="D37" s="422">
        <v>103.12981383619113</v>
      </c>
      <c r="E37" s="423">
        <v>105.52119850868455</v>
      </c>
      <c r="F37" s="424">
        <v>105.50962756468904</v>
      </c>
      <c r="G37" s="424">
        <v>101.6962992030743</v>
      </c>
      <c r="H37" s="429">
        <v>102.44205503570079</v>
      </c>
      <c r="I37" s="430">
        <v>104.76752602117347</v>
      </c>
      <c r="J37" s="428" t="s">
        <v>762</v>
      </c>
    </row>
    <row r="38" spans="1:10" ht="15.75">
      <c r="A38" s="404" t="s">
        <v>635</v>
      </c>
      <c r="B38" s="420">
        <v>104.764548936007</v>
      </c>
      <c r="C38" s="421">
        <v>96.343222610752449</v>
      </c>
      <c r="D38" s="422">
        <v>105.98518254214231</v>
      </c>
      <c r="E38" s="423">
        <v>104.01414425453501</v>
      </c>
      <c r="F38" s="424">
        <v>105.18495961982293</v>
      </c>
      <c r="G38" s="424">
        <v>96.702016603143832</v>
      </c>
      <c r="H38" s="429">
        <v>106.39895485141766</v>
      </c>
      <c r="I38" s="431">
        <v>104.42660004219508</v>
      </c>
      <c r="J38" s="428" t="s">
        <v>763</v>
      </c>
    </row>
    <row r="39" spans="1:10" ht="15.75">
      <c r="A39" s="404" t="s">
        <v>637</v>
      </c>
      <c r="B39" s="420">
        <v>100.35588912431139</v>
      </c>
      <c r="C39" s="421">
        <v>91.928509108077407</v>
      </c>
      <c r="D39" s="422">
        <v>105.54350361305774</v>
      </c>
      <c r="E39" s="423">
        <v>102.60671717326058</v>
      </c>
      <c r="F39" s="424">
        <v>100.66176040589583</v>
      </c>
      <c r="G39" s="424">
        <v>92.234195238948999</v>
      </c>
      <c r="H39" s="429">
        <v>105.89732787621924</v>
      </c>
      <c r="I39" s="431">
        <v>103.00504495667822</v>
      </c>
      <c r="J39" s="428" t="s">
        <v>764</v>
      </c>
    </row>
    <row r="40" spans="1:10" ht="15.75">
      <c r="A40" s="404" t="s">
        <v>702</v>
      </c>
      <c r="B40" s="420">
        <v>101.34476808736679</v>
      </c>
      <c r="C40" s="421">
        <v>93.414387427255491</v>
      </c>
      <c r="D40" s="422">
        <v>103.57219731158516</v>
      </c>
      <c r="E40" s="423">
        <v>102.74697005578153</v>
      </c>
      <c r="F40" s="424">
        <v>101.34101061121279</v>
      </c>
      <c r="G40" s="424">
        <v>93.420737513535755</v>
      </c>
      <c r="H40" s="429">
        <v>103.49640645911261</v>
      </c>
      <c r="I40" s="431">
        <v>102.75680558073421</v>
      </c>
      <c r="J40" s="428" t="s">
        <v>765</v>
      </c>
    </row>
    <row r="41" spans="1:10" ht="16.5" thickBot="1">
      <c r="A41" s="376" t="s">
        <v>639</v>
      </c>
      <c r="B41" s="432">
        <v>104.99962708959951</v>
      </c>
      <c r="C41" s="433">
        <v>99.661764347643626</v>
      </c>
      <c r="D41" s="434">
        <v>104.40888565875539</v>
      </c>
      <c r="E41" s="435">
        <v>104.69079430999339</v>
      </c>
      <c r="F41" s="436">
        <v>105.06366498839353</v>
      </c>
      <c r="G41" s="436">
        <v>99.725964884479907</v>
      </c>
      <c r="H41" s="437">
        <v>104.47218730491019</v>
      </c>
      <c r="I41" s="438">
        <v>104.77216192023182</v>
      </c>
      <c r="J41" s="439" t="s">
        <v>640</v>
      </c>
    </row>
    <row r="43" spans="1:10" ht="15.75">
      <c r="D43" s="440" t="s">
        <v>766</v>
      </c>
      <c r="E43" s="441"/>
      <c r="F43" s="441"/>
      <c r="G43" s="441"/>
    </row>
    <row r="44" spans="1:10">
      <c r="D44" s="442" t="s">
        <v>767</v>
      </c>
      <c r="E44" s="442" t="s">
        <v>768</v>
      </c>
      <c r="H44" s="442" t="s">
        <v>767</v>
      </c>
      <c r="I44" s="442" t="s">
        <v>768</v>
      </c>
    </row>
    <row r="45" spans="1:10" ht="15.75">
      <c r="C45" s="404" t="s">
        <v>632</v>
      </c>
      <c r="D45" s="423">
        <v>3.6724817840611479</v>
      </c>
      <c r="E45" s="427">
        <v>3.9358187910445821</v>
      </c>
      <c r="G45" t="s">
        <v>769</v>
      </c>
      <c r="H45" s="423">
        <v>4.0141442545350117</v>
      </c>
      <c r="I45" s="431">
        <v>4.4266000421950764</v>
      </c>
    </row>
    <row r="46" spans="1:10" ht="15.75">
      <c r="C46" s="404" t="s">
        <v>634</v>
      </c>
      <c r="D46" s="423">
        <v>5.5211985086845488</v>
      </c>
      <c r="E46" s="430">
        <v>4.7675260211734667</v>
      </c>
      <c r="G46" t="s">
        <v>770</v>
      </c>
      <c r="H46" s="423">
        <v>3.6724817840611479</v>
      </c>
      <c r="I46" s="427">
        <v>3.9358187910445821</v>
      </c>
    </row>
    <row r="47" spans="1:10" ht="15.75">
      <c r="C47" s="404" t="s">
        <v>635</v>
      </c>
      <c r="D47" s="423">
        <v>4.0141442545350117</v>
      </c>
      <c r="E47" s="431">
        <v>4.4266000421950764</v>
      </c>
      <c r="G47" t="s">
        <v>771</v>
      </c>
      <c r="H47" s="423">
        <v>2.6067171732605772</v>
      </c>
      <c r="I47" s="431">
        <v>3.0050449566782191</v>
      </c>
    </row>
    <row r="48" spans="1:10" ht="15.75">
      <c r="C48" s="404" t="s">
        <v>637</v>
      </c>
      <c r="D48" s="423">
        <v>2.6067171732605772</v>
      </c>
      <c r="E48" s="431">
        <v>3.0050449566782191</v>
      </c>
      <c r="G48" t="s">
        <v>772</v>
      </c>
      <c r="H48" s="423">
        <v>2.7469700557815315</v>
      </c>
      <c r="I48" s="431">
        <v>2.7568055807342091</v>
      </c>
    </row>
    <row r="49" spans="1:9" ht="15.75">
      <c r="C49" s="404" t="s">
        <v>702</v>
      </c>
      <c r="D49" s="423">
        <v>2.7469700557815315</v>
      </c>
      <c r="E49" s="431">
        <v>2.7568055807342091</v>
      </c>
      <c r="G49" t="s">
        <v>773</v>
      </c>
      <c r="H49" s="423">
        <v>5.5211985086845488</v>
      </c>
      <c r="I49" s="430">
        <v>4.7675260211734667</v>
      </c>
    </row>
    <row r="50" spans="1:9" ht="16.5" thickBot="1">
      <c r="C50" s="376" t="s">
        <v>639</v>
      </c>
      <c r="D50" s="435">
        <v>4.6907943099933931</v>
      </c>
      <c r="E50" s="438">
        <v>4.7721619202318237</v>
      </c>
      <c r="G50" t="s">
        <v>219</v>
      </c>
      <c r="H50" s="435">
        <v>4.6907943099933931</v>
      </c>
      <c r="I50" s="438">
        <v>4.7721619202318237</v>
      </c>
    </row>
    <row r="52" spans="1:9">
      <c r="A52" s="1015" t="s">
        <v>386</v>
      </c>
      <c r="B52" s="1016"/>
      <c r="C52" s="1017"/>
    </row>
    <row r="53" spans="1:9">
      <c r="A53" s="1018"/>
      <c r="B53" s="1019"/>
      <c r="C53" s="1019"/>
    </row>
    <row r="54" spans="1:9">
      <c r="D54" s="1020" t="s">
        <v>774</v>
      </c>
      <c r="E54" s="1020"/>
      <c r="F54" s="1020"/>
      <c r="G54" s="1000"/>
      <c r="H54" s="1000"/>
    </row>
    <row r="55" spans="1:9">
      <c r="D55" s="12">
        <v>2013</v>
      </c>
      <c r="E55" s="12">
        <v>2014</v>
      </c>
      <c r="F55" s="12">
        <v>2015</v>
      </c>
      <c r="G55" s="12">
        <v>2016</v>
      </c>
      <c r="H55" s="12">
        <v>2017</v>
      </c>
    </row>
    <row r="56" spans="1:9">
      <c r="A56" s="1021" t="s">
        <v>632</v>
      </c>
      <c r="B56" s="1022"/>
      <c r="C56" s="1023"/>
      <c r="D56" s="443">
        <v>51.127741271273933</v>
      </c>
      <c r="E56" s="444">
        <v>50.930898816778083</v>
      </c>
      <c r="F56" s="445">
        <v>50.996746883023761</v>
      </c>
      <c r="G56" s="446">
        <v>52.910985987469836</v>
      </c>
      <c r="H56" s="446">
        <v>50.798447697936147</v>
      </c>
    </row>
    <row r="57" spans="1:9">
      <c r="A57" s="1021" t="s">
        <v>635</v>
      </c>
      <c r="B57" s="1022"/>
      <c r="C57" s="1023"/>
      <c r="D57" s="443">
        <v>62.827839716982162</v>
      </c>
      <c r="E57" s="444">
        <v>62.900373638798214</v>
      </c>
      <c r="F57" s="445">
        <v>61.280526105769439</v>
      </c>
      <c r="G57" s="447">
        <v>62.994342655518977</v>
      </c>
      <c r="H57" s="447">
        <v>61.019717862657352</v>
      </c>
    </row>
    <row r="58" spans="1:9">
      <c r="A58" s="1021" t="s">
        <v>637</v>
      </c>
      <c r="B58" s="1022"/>
      <c r="C58" s="1023"/>
      <c r="D58" s="443">
        <v>57.833335111706106</v>
      </c>
      <c r="E58" s="444">
        <v>55.410263130755631</v>
      </c>
      <c r="F58" s="445">
        <v>51.715430668247464</v>
      </c>
      <c r="G58" s="447">
        <v>53.517704532663558</v>
      </c>
      <c r="H58" s="447">
        <v>50.881660477122203</v>
      </c>
    </row>
    <row r="59" spans="1:9">
      <c r="A59" s="1000" t="s">
        <v>702</v>
      </c>
      <c r="B59" s="1000"/>
      <c r="C59" s="1000"/>
      <c r="D59" s="443">
        <v>59.41108935694556</v>
      </c>
      <c r="E59" s="444">
        <v>57.30601381182592</v>
      </c>
      <c r="F59" s="445">
        <v>53.969375697268276</v>
      </c>
      <c r="G59" s="447">
        <v>54.273168270463167</v>
      </c>
      <c r="H59" s="447">
        <v>52.225356709810164</v>
      </c>
    </row>
    <row r="60" spans="1:9">
      <c r="D60" t="s">
        <v>775</v>
      </c>
      <c r="E60" t="s">
        <v>776</v>
      </c>
    </row>
    <row r="63" spans="1:9" ht="18.75">
      <c r="A63" s="570" t="s">
        <v>279</v>
      </c>
      <c r="B63" s="571">
        <f>'VAB mii lei reg.agr. public'!C13/'VAB mii lei reg.agr. public'!$H$13*100</f>
        <v>7.6691049115513454</v>
      </c>
      <c r="C63" s="571">
        <f>'VAB mii lei reg.agr. public'!D13/'VAB mii lei reg.agr. public'!$H$13*100</f>
        <v>75.364383149780849</v>
      </c>
      <c r="D63" s="571">
        <f>'VAB mii lei reg.agr. public'!E13/'VAB mii lei reg.agr. public'!$H$13*100</f>
        <v>8.3647695582565689</v>
      </c>
      <c r="E63" s="571">
        <f>'VAB mii lei reg.agr. public'!F13/'VAB mii lei reg.agr. public'!$H$13*100</f>
        <v>7.8959655890604745</v>
      </c>
      <c r="F63" s="571">
        <f>'VAB mii lei reg.agr. public'!G13/'VAB mii lei reg.agr. public'!$H$13*100</f>
        <v>0.70577679135076488</v>
      </c>
      <c r="G63" s="571">
        <f>'VAB mii lei reg.agr. public'!H13/'VAB mii lei reg.agr. public'!$H$13*100</f>
        <v>100</v>
      </c>
      <c r="H63" s="36"/>
    </row>
    <row r="64" spans="1:9" ht="18.75">
      <c r="A64" s="570" t="s">
        <v>792</v>
      </c>
      <c r="B64" s="571">
        <f>SUM('VAB mii lei reg.agr. public'!C9:C12)</f>
        <v>5544019.4610317992</v>
      </c>
      <c r="C64" s="571">
        <f>SUM('VAB mii lei reg.agr. public'!D9:D12)</f>
        <v>15190768.224743236</v>
      </c>
      <c r="D64" s="571">
        <f>SUM('VAB mii lei reg.agr. public'!E9:E12)</f>
        <v>5917232.4238722418</v>
      </c>
      <c r="E64" s="571">
        <f>SUM('VAB mii lei reg.agr. public'!F9:F12)</f>
        <v>1077631.2181882153</v>
      </c>
      <c r="F64" s="571">
        <f>SUM('VAB mii lei reg.agr. public'!G9:G12)</f>
        <v>646267.01276794448</v>
      </c>
      <c r="G64" s="571">
        <f>SUM('VAB mii lei reg.agr. public'!H9:H12)</f>
        <v>28375918.340603437</v>
      </c>
      <c r="H64" s="36"/>
    </row>
    <row r="65" spans="1:9" ht="18.75">
      <c r="A65" s="570" t="s">
        <v>792</v>
      </c>
      <c r="B65" s="571">
        <f>B64/'VAB mii lei reg.agr. public'!$C$30*100</f>
        <v>19.597624093523354</v>
      </c>
      <c r="C65" s="571">
        <f>C64/'VAB mii lei reg.agr. public'!$C$30*100</f>
        <v>53.698037579570737</v>
      </c>
      <c r="D65" s="571">
        <f>D64/'VAB mii lei reg.agr. public'!$C$30*100</f>
        <v>20.916899287989548</v>
      </c>
      <c r="E65" s="571">
        <f>E64/'VAB mii lei reg.agr. public'!$C$30*100</f>
        <v>3.8093321414077117</v>
      </c>
      <c r="F65" s="571">
        <f>F64/'VAB mii lei reg.agr. public'!$C$30*100</f>
        <v>2.2844973884549264</v>
      </c>
      <c r="G65" s="571">
        <f>G64/$G$64*100</f>
        <v>100</v>
      </c>
      <c r="H65" s="36"/>
    </row>
    <row r="66" spans="1:9" ht="18.75">
      <c r="A66" s="570" t="s">
        <v>793</v>
      </c>
      <c r="B66" s="571">
        <f>SUM('VAB mii lei reg.agr. public'!C14:C27)</f>
        <v>11102965.013131555</v>
      </c>
      <c r="C66" s="571">
        <f>SUM('VAB mii lei reg.agr. public'!D14:D27)</f>
        <v>71891716.001742274</v>
      </c>
      <c r="D66" s="571">
        <f>SUM('VAB mii lei reg.agr. public'!E14:E27)</f>
        <v>13388928.613466941</v>
      </c>
      <c r="E66" s="571">
        <f>SUM('VAB mii lei reg.agr. public'!F14:F27)</f>
        <v>5059406.1360940998</v>
      </c>
      <c r="F66" s="571">
        <f>SUM('VAB mii lei reg.agr. public'!G14:G27)</f>
        <v>1650409.8452342632</v>
      </c>
      <c r="G66" s="571">
        <f>SUM('VAB mii lei reg.agr. public'!H14:H27)</f>
        <v>103093425.6096691</v>
      </c>
      <c r="H66" s="36"/>
    </row>
    <row r="67" spans="1:9" ht="18.75">
      <c r="A67" s="570" t="s">
        <v>793</v>
      </c>
      <c r="B67" s="571">
        <f>B66/'VAB mii lei reg.agr. public'!C30*100</f>
        <v>39.248010614017169</v>
      </c>
      <c r="C67" s="571">
        <f>C66/'VAB mii lei reg.agr. public'!D30*100</f>
        <v>62.892018349183672</v>
      </c>
      <c r="D67" s="571">
        <f>D66/'VAB mii lei reg.agr. public'!E30*100</f>
        <v>42.01596596217626</v>
      </c>
      <c r="E67" s="571">
        <f>E66/'VAB mii lei reg.agr. public'!F30*100</f>
        <v>36.837699762705746</v>
      </c>
      <c r="F67" s="571">
        <f>F66/'VAB mii lei reg.agr. public'!G30*100</f>
        <v>38.301950434726741</v>
      </c>
      <c r="G67" s="571">
        <f>G66/$G$66*100</f>
        <v>100</v>
      </c>
      <c r="H67" s="36"/>
    </row>
    <row r="68" spans="1:9" ht="18.75">
      <c r="A68" s="572"/>
      <c r="B68" s="573"/>
      <c r="C68" s="573"/>
      <c r="D68" s="573"/>
      <c r="E68" s="573"/>
      <c r="F68" s="573"/>
      <c r="G68" s="573"/>
      <c r="H68" s="36"/>
    </row>
    <row r="69" spans="1:9" ht="18.75">
      <c r="A69" s="572"/>
      <c r="B69" s="573"/>
      <c r="C69" s="573"/>
      <c r="D69" s="573"/>
      <c r="E69" s="573"/>
      <c r="F69" s="573"/>
      <c r="G69" s="573"/>
      <c r="H69" s="36"/>
    </row>
    <row r="70" spans="1:9" ht="18.75">
      <c r="A70" s="572"/>
      <c r="B70" s="573">
        <f>'VAB mii lei reg.agr. public'!C8/'VAB mii lei reg.agr. public'!$H$30*100</f>
        <v>3.4534320919332187</v>
      </c>
      <c r="C70" s="573">
        <f>'VAB mii lei reg.agr. public'!D8/'VAB mii lei reg.agr. public'!$H$30*100</f>
        <v>0.15002833730268614</v>
      </c>
      <c r="D70" s="573">
        <f>'VAB mii lei reg.agr. public'!E8/'VAB mii lei reg.agr. public'!$H$30*100</f>
        <v>3.6472383676219176</v>
      </c>
      <c r="E70" s="573">
        <f>'VAB mii lei reg.agr. public'!F8/'VAB mii lei reg.agr. public'!$H$30*100</f>
        <v>2.3568575924650506</v>
      </c>
      <c r="F70" s="573">
        <f>'VAB mii lei reg.agr. public'!G8/'VAB mii lei reg.agr. public'!$H$30*100</f>
        <v>0.66336298242873359</v>
      </c>
      <c r="G70" s="573"/>
      <c r="H70" s="36"/>
    </row>
    <row r="71" spans="1:9" ht="18.75">
      <c r="A71" s="559"/>
      <c r="B71" s="33"/>
      <c r="C71" s="33"/>
      <c r="D71" s="33"/>
      <c r="E71" s="33"/>
      <c r="F71" s="33"/>
      <c r="G71" s="33"/>
      <c r="H71" s="36"/>
    </row>
    <row r="72" spans="1:9" ht="18.75">
      <c r="A72" s="570" t="s">
        <v>792</v>
      </c>
      <c r="B72" s="553">
        <f t="shared" ref="B72:G72" si="1">B64/$G$64*100</f>
        <v>19.537762247852246</v>
      </c>
      <c r="C72" s="553">
        <f t="shared" si="1"/>
        <v>53.534014449874512</v>
      </c>
      <c r="D72" s="553">
        <f t="shared" si="1"/>
        <v>20.853007655456928</v>
      </c>
      <c r="E72" s="553">
        <f t="shared" si="1"/>
        <v>3.797696360882953</v>
      </c>
      <c r="F72" s="553">
        <f t="shared" si="1"/>
        <v>2.2775192859333591</v>
      </c>
      <c r="G72" s="553">
        <f t="shared" si="1"/>
        <v>100</v>
      </c>
      <c r="H72" s="36"/>
    </row>
    <row r="73" spans="1:9">
      <c r="A73" s="36"/>
      <c r="B73" s="33"/>
      <c r="C73" s="33"/>
      <c r="D73" s="33"/>
      <c r="E73" s="33"/>
      <c r="F73" s="33"/>
      <c r="G73" s="33"/>
      <c r="H73" s="36"/>
    </row>
    <row r="74" spans="1:9" s="578" customFormat="1" ht="18.75">
      <c r="A74" s="574" t="s">
        <v>794</v>
      </c>
      <c r="B74" s="575">
        <f>'tabele pentru diagrame (2)'!B64/'tabele pentru diagrame (2)'!$G$64*100</f>
        <v>19.537762247852246</v>
      </c>
      <c r="C74" s="575">
        <f>'tabele pentru diagrame (2)'!C64/'tabele pentru diagrame (2)'!$G$64*100</f>
        <v>53.534014449874512</v>
      </c>
      <c r="D74" s="575">
        <f>'tabele pentru diagrame (2)'!D64/'tabele pentru diagrame (2)'!$G$64*100</f>
        <v>20.853007655456928</v>
      </c>
      <c r="E74" s="575">
        <f>'tabele pentru diagrame (2)'!E64/'tabele pentru diagrame (2)'!$G$64*100</f>
        <v>3.797696360882953</v>
      </c>
      <c r="F74" s="575">
        <f>'tabele pentru diagrame (2)'!F64/'tabele pentru diagrame (2)'!$G$64*100</f>
        <v>2.2775192859333591</v>
      </c>
      <c r="G74" s="575">
        <f>'tabele pentru diagrame (2)'!G64/'tabele pentru diagrame (2)'!$G$64*100</f>
        <v>100</v>
      </c>
      <c r="I74" s="577"/>
    </row>
    <row r="75" spans="1:9" s="578" customFormat="1" ht="18.75">
      <c r="A75" s="574" t="s">
        <v>795</v>
      </c>
      <c r="B75" s="575">
        <f>'tabele pentru diagrame (2)'!B66/'tabele pentru diagrame (2)'!$G$66*100</f>
        <v>10.769808983910814</v>
      </c>
      <c r="C75" s="575">
        <f>'tabele pentru diagrame (2)'!C66/'tabele pentru diagrame (2)'!$G$66*100</f>
        <v>69.734530186180535</v>
      </c>
      <c r="D75" s="575">
        <f>'tabele pentru diagrame (2)'!D66/'tabele pentru diagrame (2)'!$G$66*100</f>
        <v>12.987179865532761</v>
      </c>
      <c r="E75" s="575">
        <f>'tabele pentru diagrame (2)'!E66/'tabele pentru diagrame (2)'!$G$66*100</f>
        <v>4.9075933854889575</v>
      </c>
      <c r="F75" s="575">
        <f>'tabele pentru diagrame (2)'!F66/'tabele pentru diagrame (2)'!$G$66*100</f>
        <v>1.6008875788869621</v>
      </c>
      <c r="G75" s="575">
        <f>'tabele pentru diagrame (2)'!G66/'tabele pentru diagrame (2)'!$G$66*100</f>
        <v>100</v>
      </c>
      <c r="I75" s="577"/>
    </row>
    <row r="76" spans="1:9" s="578" customFormat="1">
      <c r="A76" s="576"/>
      <c r="B76" s="577"/>
      <c r="C76" s="579"/>
      <c r="D76" s="579"/>
      <c r="E76" s="579"/>
      <c r="F76" s="579"/>
      <c r="G76" s="579"/>
      <c r="H76" s="579"/>
      <c r="I76" s="577"/>
    </row>
  </sheetData>
  <mergeCells count="24">
    <mergeCell ref="A59:C59"/>
    <mergeCell ref="A22:A23"/>
    <mergeCell ref="B22:F22"/>
    <mergeCell ref="G22:J22"/>
    <mergeCell ref="B33:I33"/>
    <mergeCell ref="B34:E34"/>
    <mergeCell ref="F34:I34"/>
    <mergeCell ref="A52:C53"/>
    <mergeCell ref="D54:H54"/>
    <mergeCell ref="A56:C56"/>
    <mergeCell ref="A57:C57"/>
    <mergeCell ref="A58:C58"/>
    <mergeCell ref="V2:V3"/>
    <mergeCell ref="W2:W3"/>
    <mergeCell ref="X2:X3"/>
    <mergeCell ref="H3:L3"/>
    <mergeCell ref="A11:A12"/>
    <mergeCell ref="D11:E12"/>
    <mergeCell ref="A1:B2"/>
    <mergeCell ref="D1:E2"/>
    <mergeCell ref="R2:R3"/>
    <mergeCell ref="S2:S3"/>
    <mergeCell ref="T2:T3"/>
    <mergeCell ref="U2:U3"/>
  </mergeCells>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sheetPr>
  <dimension ref="A1:I32"/>
  <sheetViews>
    <sheetView view="pageBreakPreview" zoomScale="70" zoomScaleNormal="50" zoomScaleSheetLayoutView="70" workbookViewId="0">
      <pane xSplit="2" ySplit="8" topLeftCell="C9" activePane="bottomRight" state="frozen"/>
      <selection activeCell="J52" sqref="J52"/>
      <selection pane="topRight" activeCell="J52" sqref="J52"/>
      <selection pane="bottomLeft" activeCell="J52" sqref="J52"/>
      <selection pane="bottomRight" activeCell="J52" sqref="J52"/>
    </sheetView>
  </sheetViews>
  <sheetFormatPr defaultRowHeight="15"/>
  <cols>
    <col min="1" max="1" width="3.140625" style="110" bestFit="1" customWidth="1"/>
    <col min="2" max="2" width="39.42578125" style="36" customWidth="1"/>
    <col min="3" max="3" width="12.28515625" style="33" customWidth="1"/>
    <col min="4" max="4" width="19.7109375" style="33" customWidth="1"/>
    <col min="5" max="5" width="12.28515625" style="33" customWidth="1"/>
    <col min="6" max="6" width="10" style="33" customWidth="1"/>
    <col min="7" max="7" width="17.42578125" style="33" customWidth="1"/>
    <col min="8" max="8" width="11.42578125" style="33" customWidth="1"/>
    <col min="9" max="9" width="39.42578125" style="36" customWidth="1"/>
  </cols>
  <sheetData>
    <row r="1" spans="1:9" s="84" customFormat="1" ht="25.5">
      <c r="A1" s="1024" t="s">
        <v>842</v>
      </c>
      <c r="B1" s="1024"/>
      <c r="C1" s="1024"/>
      <c r="D1" s="1024"/>
      <c r="E1" s="1024"/>
      <c r="F1" s="1024"/>
      <c r="G1" s="1024"/>
      <c r="H1" s="1024"/>
      <c r="I1" s="1024"/>
    </row>
    <row r="2" spans="1:9" s="84" customFormat="1" ht="23.25">
      <c r="A2" s="1025" t="s">
        <v>851</v>
      </c>
      <c r="B2" s="1025"/>
      <c r="C2" s="1025"/>
      <c r="D2" s="1025"/>
      <c r="E2" s="1025"/>
      <c r="F2" s="1025"/>
      <c r="G2" s="1025"/>
      <c r="H2" s="1025"/>
      <c r="I2" s="1025"/>
    </row>
    <row r="3" spans="1:9" s="84" customFormat="1" ht="20.25">
      <c r="A3" s="455"/>
      <c r="B3" s="455"/>
      <c r="C3" s="455"/>
      <c r="D3" s="455"/>
      <c r="E3" s="455"/>
      <c r="F3" s="455"/>
      <c r="G3" s="455"/>
      <c r="H3" s="455"/>
      <c r="I3" s="455"/>
    </row>
    <row r="4" spans="1:9" ht="18.75">
      <c r="E4" s="398">
        <v>2018</v>
      </c>
    </row>
    <row r="5" spans="1:9">
      <c r="E5" s="115"/>
    </row>
    <row r="6" spans="1:9" s="32" customFormat="1" ht="15.75">
      <c r="A6" s="986" t="s">
        <v>623</v>
      </c>
      <c r="B6" s="986"/>
      <c r="C6" s="93"/>
      <c r="D6" s="93"/>
      <c r="E6" s="93"/>
      <c r="F6" s="93"/>
      <c r="G6" s="93"/>
      <c r="H6" s="93"/>
      <c r="I6" s="811" t="s">
        <v>624</v>
      </c>
    </row>
    <row r="7" spans="1:9" s="116" customFormat="1" ht="75">
      <c r="A7" s="987" t="s">
        <v>386</v>
      </c>
      <c r="B7" s="988"/>
      <c r="C7" s="757" t="s">
        <v>561</v>
      </c>
      <c r="D7" s="757" t="s">
        <v>824</v>
      </c>
      <c r="E7" s="757" t="s">
        <v>564</v>
      </c>
      <c r="F7" s="757" t="s">
        <v>565</v>
      </c>
      <c r="G7" s="757" t="s">
        <v>751</v>
      </c>
      <c r="H7" s="757" t="s">
        <v>567</v>
      </c>
      <c r="I7" s="207" t="s">
        <v>387</v>
      </c>
    </row>
    <row r="8" spans="1:9" s="84" customFormat="1" ht="15.75">
      <c r="A8" s="1026" t="s">
        <v>388</v>
      </c>
      <c r="B8" s="1026"/>
      <c r="C8" s="1027"/>
      <c r="D8" s="1028"/>
      <c r="E8" s="1028"/>
      <c r="F8" s="1028"/>
      <c r="G8" s="1028"/>
      <c r="H8" s="1029"/>
      <c r="I8" s="456" t="s">
        <v>389</v>
      </c>
    </row>
    <row r="9" spans="1:9" ht="39.6" customHeight="1">
      <c r="A9" s="260" t="s">
        <v>269</v>
      </c>
      <c r="B9" s="261" t="s">
        <v>270</v>
      </c>
      <c r="C9" s="665">
        <v>33.623397934865388</v>
      </c>
      <c r="D9" s="666">
        <v>1.4607099118635205</v>
      </c>
      <c r="E9" s="666">
        <v>35.51033978178252</v>
      </c>
      <c r="F9" s="666">
        <v>22.946899952765488</v>
      </c>
      <c r="G9" s="666">
        <v>6.4586524187230907</v>
      </c>
      <c r="H9" s="655">
        <f>SUM(C9:G9)</f>
        <v>100.00000000000001</v>
      </c>
      <c r="I9" s="261" t="s">
        <v>309</v>
      </c>
    </row>
    <row r="10" spans="1:9" ht="39.6" customHeight="1">
      <c r="A10" s="262" t="s">
        <v>271</v>
      </c>
      <c r="B10" s="263" t="s">
        <v>272</v>
      </c>
      <c r="C10" s="665">
        <v>51.964724393016191</v>
      </c>
      <c r="D10" s="666">
        <v>14.261676151067457</v>
      </c>
      <c r="E10" s="666">
        <v>23.503622996824696</v>
      </c>
      <c r="F10" s="666">
        <v>10.232573205594587</v>
      </c>
      <c r="G10" s="666">
        <v>3.7403253497058517E-2</v>
      </c>
      <c r="H10" s="655">
        <f t="shared" ref="H10:H31" si="0">SUM(C10:G10)</f>
        <v>100</v>
      </c>
      <c r="I10" s="263" t="s">
        <v>310</v>
      </c>
    </row>
    <row r="11" spans="1:9" ht="39.6" customHeight="1">
      <c r="A11" s="262" t="s">
        <v>273</v>
      </c>
      <c r="B11" s="263" t="s">
        <v>274</v>
      </c>
      <c r="C11" s="665">
        <v>22.820593319802509</v>
      </c>
      <c r="D11" s="666">
        <v>49.997501971625965</v>
      </c>
      <c r="E11" s="666">
        <v>21.143784737243202</v>
      </c>
      <c r="F11" s="666">
        <v>3.6245845887348684</v>
      </c>
      <c r="G11" s="666">
        <v>2.413535382593452</v>
      </c>
      <c r="H11" s="655">
        <f t="shared" si="0"/>
        <v>100</v>
      </c>
      <c r="I11" s="263" t="s">
        <v>311</v>
      </c>
    </row>
    <row r="12" spans="1:9" ht="64.150000000000006" customHeight="1">
      <c r="A12" s="262" t="s">
        <v>275</v>
      </c>
      <c r="B12" s="263" t="s">
        <v>390</v>
      </c>
      <c r="C12" s="665">
        <v>2.6684736593712106</v>
      </c>
      <c r="D12" s="666">
        <v>69.962037755282111</v>
      </c>
      <c r="E12" s="666">
        <v>22.125950137108511</v>
      </c>
      <c r="F12" s="666">
        <v>3.5687666851291246</v>
      </c>
      <c r="G12" s="666">
        <v>1.6747717631090371</v>
      </c>
      <c r="H12" s="655">
        <f t="shared" si="0"/>
        <v>100</v>
      </c>
      <c r="I12" s="263" t="s">
        <v>312</v>
      </c>
    </row>
    <row r="13" spans="1:9" ht="39.6" customHeight="1">
      <c r="A13" s="262" t="s">
        <v>277</v>
      </c>
      <c r="B13" s="263" t="s">
        <v>278</v>
      </c>
      <c r="C13" s="665">
        <v>16.586438839692249</v>
      </c>
      <c r="D13" s="666">
        <v>63.448193559753406</v>
      </c>
      <c r="E13" s="666">
        <v>12.000124983617939</v>
      </c>
      <c r="F13" s="666">
        <v>5.0569662056908919</v>
      </c>
      <c r="G13" s="666">
        <v>2.9082764112455131</v>
      </c>
      <c r="H13" s="655">
        <f t="shared" si="0"/>
        <v>100</v>
      </c>
      <c r="I13" s="263" t="s">
        <v>313</v>
      </c>
    </row>
    <row r="14" spans="1:9" ht="39.6" customHeight="1">
      <c r="A14" s="262" t="s">
        <v>279</v>
      </c>
      <c r="B14" s="263" t="s">
        <v>280</v>
      </c>
      <c r="C14" s="665">
        <v>7.6691049115513454</v>
      </c>
      <c r="D14" s="666">
        <v>75.364383149780849</v>
      </c>
      <c r="E14" s="666">
        <v>8.3647695582565689</v>
      </c>
      <c r="F14" s="666">
        <v>7.8959655890604745</v>
      </c>
      <c r="G14" s="666">
        <v>0.70577679135076488</v>
      </c>
      <c r="H14" s="655">
        <f t="shared" si="0"/>
        <v>100.00000000000001</v>
      </c>
      <c r="I14" s="263" t="s">
        <v>314</v>
      </c>
    </row>
    <row r="15" spans="1:9" ht="63">
      <c r="A15" s="262" t="s">
        <v>281</v>
      </c>
      <c r="B15" s="263" t="s">
        <v>282</v>
      </c>
      <c r="C15" s="665">
        <v>10.277849015762119</v>
      </c>
      <c r="D15" s="666">
        <v>73.727455038959036</v>
      </c>
      <c r="E15" s="666">
        <v>11.558535822761783</v>
      </c>
      <c r="F15" s="666">
        <v>3.0359702246381204</v>
      </c>
      <c r="G15" s="666">
        <v>1.4001898978789542</v>
      </c>
      <c r="H15" s="655">
        <f t="shared" si="0"/>
        <v>100.00000000000001</v>
      </c>
      <c r="I15" s="263" t="s">
        <v>315</v>
      </c>
    </row>
    <row r="16" spans="1:9" ht="39.6" customHeight="1">
      <c r="A16" s="262" t="s">
        <v>283</v>
      </c>
      <c r="B16" s="263" t="s">
        <v>284</v>
      </c>
      <c r="C16" s="665">
        <v>9.1462529947695757</v>
      </c>
      <c r="D16" s="666">
        <v>64.969712072761837</v>
      </c>
      <c r="E16" s="666">
        <v>18.410358140868276</v>
      </c>
      <c r="F16" s="666">
        <v>6.8238061507186778</v>
      </c>
      <c r="G16" s="666">
        <v>0.64987064088163538</v>
      </c>
      <c r="H16" s="655">
        <f t="shared" si="0"/>
        <v>100.00000000000001</v>
      </c>
      <c r="I16" s="263" t="s">
        <v>316</v>
      </c>
    </row>
    <row r="17" spans="1:9" ht="39.6" customHeight="1">
      <c r="A17" s="262" t="s">
        <v>285</v>
      </c>
      <c r="B17" s="263" t="s">
        <v>286</v>
      </c>
      <c r="C17" s="665">
        <v>4.5317784759356359</v>
      </c>
      <c r="D17" s="666">
        <v>86.423277038642809</v>
      </c>
      <c r="E17" s="666">
        <v>7.0025727151016</v>
      </c>
      <c r="F17" s="666">
        <v>1.0748210702989465</v>
      </c>
      <c r="G17" s="666">
        <v>0.96755070002100885</v>
      </c>
      <c r="H17" s="655">
        <f t="shared" si="0"/>
        <v>100</v>
      </c>
      <c r="I17" s="263" t="s">
        <v>695</v>
      </c>
    </row>
    <row r="18" spans="1:9" ht="39.6" customHeight="1">
      <c r="A18" s="262" t="s">
        <v>287</v>
      </c>
      <c r="B18" s="263" t="s">
        <v>288</v>
      </c>
      <c r="C18" s="665">
        <v>4.0868262552965868</v>
      </c>
      <c r="D18" s="666">
        <v>88.290126083119418</v>
      </c>
      <c r="E18" s="666">
        <v>5.0343810968512406</v>
      </c>
      <c r="F18" s="666">
        <v>1.9768584923291099</v>
      </c>
      <c r="G18" s="666">
        <v>0.6118080724036612</v>
      </c>
      <c r="H18" s="655">
        <f t="shared" si="0"/>
        <v>100.00000000000001</v>
      </c>
      <c r="I18" s="263" t="s">
        <v>317</v>
      </c>
    </row>
    <row r="19" spans="1:9" ht="39.6" customHeight="1">
      <c r="A19" s="262" t="s">
        <v>289</v>
      </c>
      <c r="B19" s="263" t="s">
        <v>290</v>
      </c>
      <c r="C19" s="665">
        <v>5.9527711272882522</v>
      </c>
      <c r="D19" s="666">
        <v>82.576286494152811</v>
      </c>
      <c r="E19" s="666">
        <v>7.6829466651693812</v>
      </c>
      <c r="F19" s="666">
        <v>2.6891104471407545</v>
      </c>
      <c r="G19" s="666">
        <v>1.0988852662487907</v>
      </c>
      <c r="H19" s="655">
        <f t="shared" si="0"/>
        <v>99.999999999999986</v>
      </c>
      <c r="I19" s="263" t="s">
        <v>318</v>
      </c>
    </row>
    <row r="20" spans="1:9" ht="39.6" customHeight="1">
      <c r="A20" s="262" t="s">
        <v>291</v>
      </c>
      <c r="B20" s="632" t="s">
        <v>292</v>
      </c>
      <c r="C20" s="665">
        <v>11.259422689274885</v>
      </c>
      <c r="D20" s="666">
        <v>66.924578197587749</v>
      </c>
      <c r="E20" s="666">
        <v>14.357550038287412</v>
      </c>
      <c r="F20" s="666">
        <v>5.3334853117642353</v>
      </c>
      <c r="G20" s="666">
        <v>2.124963763085721</v>
      </c>
      <c r="H20" s="655">
        <f t="shared" si="0"/>
        <v>100</v>
      </c>
      <c r="I20" s="632" t="s">
        <v>319</v>
      </c>
    </row>
    <row r="21" spans="1:9" ht="39.6" customHeight="1">
      <c r="A21" s="262" t="s">
        <v>293</v>
      </c>
      <c r="B21" s="632" t="s">
        <v>294</v>
      </c>
      <c r="C21" s="665">
        <v>2.5785606958682492</v>
      </c>
      <c r="D21" s="666">
        <v>86.845129979864637</v>
      </c>
      <c r="E21" s="666">
        <v>10.054946011329221</v>
      </c>
      <c r="F21" s="666">
        <v>0.26008619266387212</v>
      </c>
      <c r="G21" s="666">
        <v>0.26127712027400857</v>
      </c>
      <c r="H21" s="655">
        <f t="shared" si="0"/>
        <v>99.999999999999986</v>
      </c>
      <c r="I21" s="632" t="s">
        <v>320</v>
      </c>
    </row>
    <row r="22" spans="1:9" ht="58.15" customHeight="1">
      <c r="A22" s="262" t="s">
        <v>295</v>
      </c>
      <c r="B22" s="632" t="s">
        <v>296</v>
      </c>
      <c r="C22" s="665">
        <v>5.6238508779431751</v>
      </c>
      <c r="D22" s="666">
        <v>87.335104731345751</v>
      </c>
      <c r="E22" s="666">
        <v>4.6159152601878226</v>
      </c>
      <c r="F22" s="666">
        <v>1.1118058708895378</v>
      </c>
      <c r="G22" s="666">
        <v>1.3133232596337037</v>
      </c>
      <c r="H22" s="655">
        <f t="shared" si="0"/>
        <v>99.999999999999986</v>
      </c>
      <c r="I22" s="632" t="s">
        <v>321</v>
      </c>
    </row>
    <row r="23" spans="1:9" ht="39.6" customHeight="1">
      <c r="A23" s="262" t="s">
        <v>297</v>
      </c>
      <c r="B23" s="632" t="s">
        <v>298</v>
      </c>
      <c r="C23" s="665">
        <v>16.837096390967961</v>
      </c>
      <c r="D23" s="666">
        <v>53.848585946588244</v>
      </c>
      <c r="E23" s="666">
        <v>16.458897015465904</v>
      </c>
      <c r="F23" s="666">
        <v>10.257482115413282</v>
      </c>
      <c r="G23" s="666">
        <v>2.5979385315645964</v>
      </c>
      <c r="H23" s="655">
        <f t="shared" si="0"/>
        <v>99.999999999999986</v>
      </c>
      <c r="I23" s="632" t="s">
        <v>322</v>
      </c>
    </row>
    <row r="24" spans="1:9" ht="39.6" customHeight="1">
      <c r="A24" s="262" t="s">
        <v>299</v>
      </c>
      <c r="B24" s="632" t="s">
        <v>300</v>
      </c>
      <c r="C24" s="665">
        <v>21.767192079167362</v>
      </c>
      <c r="D24" s="666">
        <v>42.277470413980716</v>
      </c>
      <c r="E24" s="666">
        <v>20.652816754064663</v>
      </c>
      <c r="F24" s="666">
        <v>11.564433049567381</v>
      </c>
      <c r="G24" s="666">
        <v>3.7380877032198869</v>
      </c>
      <c r="H24" s="655">
        <f t="shared" si="0"/>
        <v>100.00000000000001</v>
      </c>
      <c r="I24" s="632" t="s">
        <v>323</v>
      </c>
    </row>
    <row r="25" spans="1:9" ht="39.6" customHeight="1">
      <c r="A25" s="262" t="s">
        <v>301</v>
      </c>
      <c r="B25" s="632" t="s">
        <v>302</v>
      </c>
      <c r="C25" s="665">
        <v>13.64936792254329</v>
      </c>
      <c r="D25" s="666">
        <v>59.322748231985081</v>
      </c>
      <c r="E25" s="666">
        <v>18.220733249264182</v>
      </c>
      <c r="F25" s="666">
        <v>7.0836935539211723</v>
      </c>
      <c r="G25" s="666">
        <v>1.7234570422862798</v>
      </c>
      <c r="H25" s="655">
        <f t="shared" si="0"/>
        <v>100.00000000000001</v>
      </c>
      <c r="I25" s="632" t="s">
        <v>324</v>
      </c>
    </row>
    <row r="26" spans="1:9" ht="39.6" customHeight="1">
      <c r="A26" s="262" t="s">
        <v>303</v>
      </c>
      <c r="B26" s="632" t="s">
        <v>304</v>
      </c>
      <c r="C26" s="665">
        <v>24.305357903819313</v>
      </c>
      <c r="D26" s="666">
        <v>55.148697741711231</v>
      </c>
      <c r="E26" s="666">
        <v>12.308158195098633</v>
      </c>
      <c r="F26" s="666">
        <v>5.9786736455939007</v>
      </c>
      <c r="G26" s="666">
        <v>2.259112513776933</v>
      </c>
      <c r="H26" s="655">
        <f t="shared" si="0"/>
        <v>100</v>
      </c>
      <c r="I26" s="632" t="s">
        <v>697</v>
      </c>
    </row>
    <row r="27" spans="1:9" ht="39.6" customHeight="1">
      <c r="A27" s="262" t="s">
        <v>305</v>
      </c>
      <c r="B27" s="632" t="s">
        <v>306</v>
      </c>
      <c r="C27" s="665">
        <v>10.987271043305967</v>
      </c>
      <c r="D27" s="666">
        <v>73.762709323546233</v>
      </c>
      <c r="E27" s="666">
        <v>10.248179749602169</v>
      </c>
      <c r="F27" s="666">
        <v>3.6109620138954162</v>
      </c>
      <c r="G27" s="666">
        <v>1.3908778696502213</v>
      </c>
      <c r="H27" s="655">
        <f t="shared" si="0"/>
        <v>100.00000000000001</v>
      </c>
      <c r="I27" s="632" t="s">
        <v>325</v>
      </c>
    </row>
    <row r="28" spans="1:9" ht="123" customHeight="1">
      <c r="A28" s="262" t="s">
        <v>307</v>
      </c>
      <c r="B28" s="632" t="s">
        <v>308</v>
      </c>
      <c r="C28" s="665">
        <v>13.823915478736893</v>
      </c>
      <c r="D28" s="666">
        <v>52.493359596626654</v>
      </c>
      <c r="E28" s="666">
        <v>22.399588411453887</v>
      </c>
      <c r="F28" s="666">
        <v>7.5903693588440246</v>
      </c>
      <c r="G28" s="666">
        <v>3.6927671543385316</v>
      </c>
      <c r="H28" s="655">
        <f t="shared" si="0"/>
        <v>99.999999999999986</v>
      </c>
      <c r="I28" s="632" t="s">
        <v>326</v>
      </c>
    </row>
    <row r="29" spans="1:9" s="84" customFormat="1" ht="39.6" customHeight="1">
      <c r="A29" s="264"/>
      <c r="B29" s="633" t="s">
        <v>627</v>
      </c>
      <c r="C29" s="667">
        <v>14.695057657920586</v>
      </c>
      <c r="D29" s="668">
        <v>59.37905600462323</v>
      </c>
      <c r="E29" s="668">
        <v>16.580192063241235</v>
      </c>
      <c r="F29" s="668">
        <v>7.1343926998146872</v>
      </c>
      <c r="G29" s="668">
        <v>2.2113015744002453</v>
      </c>
      <c r="H29" s="658">
        <f t="shared" si="0"/>
        <v>100</v>
      </c>
      <c r="I29" s="633" t="s">
        <v>631</v>
      </c>
    </row>
    <row r="30" spans="1:9" s="85" customFormat="1" ht="39.6" customHeight="1">
      <c r="A30" s="266"/>
      <c r="B30" s="753" t="s">
        <v>381</v>
      </c>
      <c r="C30" s="669">
        <v>14.695057657920588</v>
      </c>
      <c r="D30" s="670">
        <v>59.379056004623244</v>
      </c>
      <c r="E30" s="670">
        <v>16.380472331477129</v>
      </c>
      <c r="F30" s="670">
        <v>7.1343926998146889</v>
      </c>
      <c r="G30" s="670">
        <v>2.4110213061643559</v>
      </c>
      <c r="H30" s="661">
        <f t="shared" si="0"/>
        <v>100</v>
      </c>
      <c r="I30" s="753" t="s">
        <v>380</v>
      </c>
    </row>
    <row r="31" spans="1:9" s="84" customFormat="1" ht="39.6" customHeight="1">
      <c r="A31" s="268"/>
      <c r="B31" s="637" t="s">
        <v>560</v>
      </c>
      <c r="C31" s="671">
        <v>14.695057657920588</v>
      </c>
      <c r="D31" s="672">
        <v>59.379056004623244</v>
      </c>
      <c r="E31" s="672">
        <v>16.553180276327581</v>
      </c>
      <c r="F31" s="672">
        <v>7.1343926998146872</v>
      </c>
      <c r="G31" s="672">
        <v>2.2383133613138995</v>
      </c>
      <c r="H31" s="664">
        <f t="shared" si="0"/>
        <v>100</v>
      </c>
      <c r="I31" s="637" t="s">
        <v>412</v>
      </c>
    </row>
    <row r="32" spans="1:9">
      <c r="H32" s="34"/>
    </row>
  </sheetData>
  <mergeCells count="6">
    <mergeCell ref="A1:I1"/>
    <mergeCell ref="A2:I2"/>
    <mergeCell ref="A6:B6"/>
    <mergeCell ref="A7:B7"/>
    <mergeCell ref="A8:B8"/>
    <mergeCell ref="C8:H8"/>
  </mergeCells>
  <printOptions horizontalCentered="1"/>
  <pageMargins left="0.70866141732283472" right="0.51181102362204722" top="0.51181102362204722" bottom="0.51181102362204722" header="0.31496062992125984" footer="0.31496062992125984"/>
  <pageSetup paperSize="9" scale="54"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FF00"/>
  </sheetPr>
  <dimension ref="A1:T42"/>
  <sheetViews>
    <sheetView view="pageBreakPreview" zoomScale="60" zoomScaleNormal="50" zoomScalePageLayoutView="110" workbookViewId="0">
      <pane xSplit="2" ySplit="8" topLeftCell="C9" activePane="bottomRight" state="frozen"/>
      <selection activeCell="J52" sqref="J52"/>
      <selection pane="topRight" activeCell="J52" sqref="J52"/>
      <selection pane="bottomLeft" activeCell="J52" sqref="J52"/>
      <selection pane="bottomRight" activeCell="J52" sqref="J52"/>
    </sheetView>
  </sheetViews>
  <sheetFormatPr defaultColWidth="8.85546875" defaultRowHeight="15"/>
  <cols>
    <col min="1" max="1" width="3.28515625" style="33" bestFit="1" customWidth="1"/>
    <col min="2" max="2" width="45.5703125" style="33" customWidth="1"/>
    <col min="3" max="3" width="10" style="33" customWidth="1"/>
    <col min="4" max="4" width="15.140625" style="33" customWidth="1"/>
    <col min="5" max="6" width="10.42578125" style="33" customWidth="1"/>
    <col min="7" max="8" width="13.5703125" style="33" customWidth="1"/>
    <col min="9" max="9" width="45.5703125" style="36" customWidth="1"/>
    <col min="10" max="16384" width="8.85546875" style="33"/>
  </cols>
  <sheetData>
    <row r="1" spans="1:20" ht="25.5">
      <c r="A1" s="1031" t="s">
        <v>843</v>
      </c>
      <c r="B1" s="1031"/>
      <c r="C1" s="1031"/>
      <c r="D1" s="1031"/>
      <c r="E1" s="1031"/>
      <c r="F1" s="1031"/>
      <c r="G1" s="1031"/>
      <c r="H1" s="1031"/>
      <c r="I1" s="1031"/>
    </row>
    <row r="2" spans="1:20" ht="23.25">
      <c r="A2" s="1032" t="s">
        <v>844</v>
      </c>
      <c r="B2" s="1032"/>
      <c r="C2" s="1032"/>
      <c r="D2" s="1032"/>
      <c r="E2" s="1032"/>
      <c r="F2" s="1032"/>
      <c r="G2" s="1032"/>
      <c r="H2" s="1032"/>
      <c r="I2" s="1032"/>
    </row>
    <row r="3" spans="1:20" ht="20.25">
      <c r="A3" s="457"/>
      <c r="B3" s="457"/>
      <c r="C3" s="457"/>
      <c r="D3" s="457"/>
      <c r="E3" s="457"/>
      <c r="F3" s="457"/>
      <c r="G3" s="457"/>
      <c r="H3" s="457"/>
      <c r="I3" s="457"/>
    </row>
    <row r="4" spans="1:20" ht="20.25">
      <c r="A4" s="1034">
        <v>2018</v>
      </c>
      <c r="B4" s="1034"/>
      <c r="C4" s="1034"/>
      <c r="D4" s="1034"/>
      <c r="E4" s="1034"/>
      <c r="F4" s="1034"/>
      <c r="G4" s="1034"/>
      <c r="H4" s="1034"/>
      <c r="I4" s="1034"/>
    </row>
    <row r="5" spans="1:20">
      <c r="A5" s="310"/>
      <c r="B5" s="310"/>
      <c r="C5" s="310"/>
      <c r="D5" s="310"/>
      <c r="E5" s="310"/>
      <c r="F5" s="310"/>
      <c r="G5" s="310"/>
      <c r="H5" s="310"/>
      <c r="I5" s="310"/>
    </row>
    <row r="6" spans="1:20" s="93" customFormat="1" ht="15.75">
      <c r="A6" s="1033" t="s">
        <v>804</v>
      </c>
      <c r="B6" s="1033"/>
      <c r="I6" s="652" t="s">
        <v>805</v>
      </c>
    </row>
    <row r="7" spans="1:20" ht="74.25" customHeight="1">
      <c r="A7" s="987" t="s">
        <v>386</v>
      </c>
      <c r="B7" s="988"/>
      <c r="C7" s="757" t="s">
        <v>561</v>
      </c>
      <c r="D7" s="757" t="s">
        <v>748</v>
      </c>
      <c r="E7" s="757" t="s">
        <v>564</v>
      </c>
      <c r="F7" s="757" t="s">
        <v>565</v>
      </c>
      <c r="G7" s="757" t="s">
        <v>751</v>
      </c>
      <c r="H7" s="757" t="s">
        <v>567</v>
      </c>
      <c r="I7" s="673" t="s">
        <v>387</v>
      </c>
    </row>
    <row r="8" spans="1:20" ht="18.75">
      <c r="A8" s="1030" t="s">
        <v>388</v>
      </c>
      <c r="B8" s="1030" t="s">
        <v>388</v>
      </c>
      <c r="C8" s="990"/>
      <c r="D8" s="991"/>
      <c r="E8" s="991"/>
      <c r="F8" s="991"/>
      <c r="G8" s="991"/>
      <c r="H8" s="992"/>
      <c r="I8" s="466" t="s">
        <v>389</v>
      </c>
    </row>
    <row r="9" spans="1:20" s="312" customFormat="1" ht="37.5">
      <c r="A9" s="762" t="s">
        <v>269</v>
      </c>
      <c r="B9" s="763" t="s">
        <v>270</v>
      </c>
      <c r="C9" s="674">
        <v>105.24128414932916</v>
      </c>
      <c r="D9" s="675">
        <v>51.543082251931025</v>
      </c>
      <c r="E9" s="675">
        <v>106.92239102696229</v>
      </c>
      <c r="F9" s="675">
        <v>98.506423372707445</v>
      </c>
      <c r="G9" s="675">
        <v>103.79550051525608</v>
      </c>
      <c r="H9" s="676">
        <v>102.55205647109405</v>
      </c>
      <c r="I9" s="764" t="s">
        <v>309</v>
      </c>
      <c r="J9" s="311"/>
      <c r="K9" s="311"/>
      <c r="L9" s="311"/>
      <c r="M9" s="311"/>
      <c r="N9" s="311"/>
      <c r="O9" s="311"/>
      <c r="P9" s="311"/>
      <c r="Q9" s="311"/>
      <c r="R9" s="311"/>
      <c r="S9" s="311"/>
    </row>
    <row r="10" spans="1:20" ht="35.25" customHeight="1">
      <c r="A10" s="765" t="s">
        <v>271</v>
      </c>
      <c r="B10" s="763" t="s">
        <v>272</v>
      </c>
      <c r="C10" s="677">
        <v>126.45299201129632</v>
      </c>
      <c r="D10" s="678">
        <v>110.00598439622735</v>
      </c>
      <c r="E10" s="678">
        <v>102.28133790403631</v>
      </c>
      <c r="F10" s="678">
        <v>95.245320414291228</v>
      </c>
      <c r="G10" s="678">
        <v>107.18208809020366</v>
      </c>
      <c r="H10" s="679">
        <v>113.87416859973276</v>
      </c>
      <c r="I10" s="763" t="s">
        <v>310</v>
      </c>
      <c r="J10" s="313"/>
      <c r="K10" s="313"/>
      <c r="L10" s="313"/>
      <c r="M10" s="313"/>
      <c r="N10" s="311"/>
      <c r="O10" s="311"/>
      <c r="P10" s="311"/>
      <c r="Q10" s="311"/>
      <c r="R10" s="311"/>
      <c r="S10" s="311"/>
      <c r="T10" s="314"/>
    </row>
    <row r="11" spans="1:20" ht="35.25" customHeight="1">
      <c r="A11" s="765" t="s">
        <v>273</v>
      </c>
      <c r="B11" s="763" t="s">
        <v>274</v>
      </c>
      <c r="C11" s="677">
        <v>104.53608608018044</v>
      </c>
      <c r="D11" s="678">
        <v>103.37241907372203</v>
      </c>
      <c r="E11" s="678">
        <v>103.76030807587482</v>
      </c>
      <c r="F11" s="678">
        <v>105.69975308663886</v>
      </c>
      <c r="G11" s="678">
        <v>96.002528032818759</v>
      </c>
      <c r="H11" s="679">
        <v>103.6082320601422</v>
      </c>
      <c r="I11" s="763" t="s">
        <v>311</v>
      </c>
      <c r="J11" s="313"/>
      <c r="K11" s="313"/>
      <c r="L11" s="313"/>
      <c r="M11" s="313"/>
      <c r="N11" s="311"/>
      <c r="O11" s="311"/>
      <c r="P11" s="311"/>
      <c r="Q11" s="311"/>
      <c r="R11" s="311"/>
      <c r="S11" s="311"/>
      <c r="T11" s="314"/>
    </row>
    <row r="12" spans="1:20" ht="66" customHeight="1">
      <c r="A12" s="765" t="s">
        <v>275</v>
      </c>
      <c r="B12" s="763" t="s">
        <v>276</v>
      </c>
      <c r="C12" s="677">
        <v>109.22311068416424</v>
      </c>
      <c r="D12" s="678">
        <v>104.57279465756726</v>
      </c>
      <c r="E12" s="678">
        <v>117.27715240686744</v>
      </c>
      <c r="F12" s="678">
        <v>103.19232827697367</v>
      </c>
      <c r="G12" s="678">
        <v>95.492719387769171</v>
      </c>
      <c r="H12" s="679">
        <v>107.03839842323542</v>
      </c>
      <c r="I12" s="763" t="s">
        <v>312</v>
      </c>
      <c r="J12" s="313"/>
      <c r="K12" s="313"/>
      <c r="L12" s="313"/>
      <c r="M12" s="313"/>
      <c r="N12" s="311"/>
      <c r="O12" s="311"/>
      <c r="P12" s="311"/>
      <c r="Q12" s="311"/>
      <c r="R12" s="311"/>
      <c r="S12" s="311"/>
      <c r="T12" s="314"/>
    </row>
    <row r="13" spans="1:20" ht="46.9" customHeight="1">
      <c r="A13" s="765" t="s">
        <v>277</v>
      </c>
      <c r="B13" s="763" t="s">
        <v>278</v>
      </c>
      <c r="C13" s="677">
        <v>108.45610636481304</v>
      </c>
      <c r="D13" s="678">
        <v>105.22081686038349</v>
      </c>
      <c r="E13" s="678">
        <v>103.0234211742245</v>
      </c>
      <c r="F13" s="678">
        <v>92.801073020485958</v>
      </c>
      <c r="G13" s="678">
        <v>99.071785553333314</v>
      </c>
      <c r="H13" s="679">
        <v>104.57406677288736</v>
      </c>
      <c r="I13" s="766" t="s">
        <v>313</v>
      </c>
      <c r="J13" s="313"/>
      <c r="K13" s="313"/>
      <c r="L13" s="313"/>
      <c r="M13" s="313"/>
      <c r="N13" s="311"/>
      <c r="O13" s="311"/>
      <c r="P13" s="311"/>
      <c r="Q13" s="311"/>
      <c r="R13" s="311"/>
      <c r="S13" s="311"/>
      <c r="T13" s="314"/>
    </row>
    <row r="14" spans="1:20" s="312" customFormat="1" ht="35.25" customHeight="1">
      <c r="A14" s="765" t="s">
        <v>279</v>
      </c>
      <c r="B14" s="763" t="s">
        <v>280</v>
      </c>
      <c r="C14" s="677">
        <v>117.26163702920935</v>
      </c>
      <c r="D14" s="678">
        <v>116.50080884216231</v>
      </c>
      <c r="E14" s="678">
        <v>123.21921727764939</v>
      </c>
      <c r="F14" s="678">
        <v>120.22656742873521</v>
      </c>
      <c r="G14" s="678">
        <v>127.91570493642691</v>
      </c>
      <c r="H14" s="679">
        <v>117.45633265533127</v>
      </c>
      <c r="I14" s="763" t="s">
        <v>314</v>
      </c>
      <c r="J14" s="311"/>
      <c r="K14" s="311"/>
      <c r="L14" s="311"/>
      <c r="M14" s="311"/>
      <c r="N14" s="311"/>
      <c r="O14" s="311"/>
      <c r="P14" s="311"/>
      <c r="Q14" s="311"/>
      <c r="R14" s="311"/>
      <c r="S14" s="311"/>
    </row>
    <row r="15" spans="1:20" ht="75">
      <c r="A15" s="765" t="s">
        <v>281</v>
      </c>
      <c r="B15" s="763" t="s">
        <v>282</v>
      </c>
      <c r="C15" s="677">
        <v>104.21929393274516</v>
      </c>
      <c r="D15" s="678">
        <v>106.36683637621775</v>
      </c>
      <c r="E15" s="678">
        <v>104.32662132144172</v>
      </c>
      <c r="F15" s="678">
        <v>101.7663622210851</v>
      </c>
      <c r="G15" s="678">
        <v>100.82668729847899</v>
      </c>
      <c r="H15" s="679">
        <v>105.67781089499302</v>
      </c>
      <c r="I15" s="763" t="s">
        <v>315</v>
      </c>
      <c r="J15" s="313"/>
      <c r="K15" s="313"/>
      <c r="L15" s="313"/>
      <c r="M15" s="313"/>
      <c r="N15" s="311"/>
      <c r="O15" s="311"/>
      <c r="P15" s="311"/>
      <c r="Q15" s="311"/>
      <c r="R15" s="311"/>
      <c r="S15" s="311"/>
      <c r="T15" s="314"/>
    </row>
    <row r="16" spans="1:20" ht="35.25" customHeight="1">
      <c r="A16" s="765" t="s">
        <v>283</v>
      </c>
      <c r="B16" s="763" t="s">
        <v>284</v>
      </c>
      <c r="C16" s="677">
        <v>104.59296115822126</v>
      </c>
      <c r="D16" s="678">
        <v>106.24645577358305</v>
      </c>
      <c r="E16" s="678">
        <v>103.97339813422333</v>
      </c>
      <c r="F16" s="678">
        <v>103.16392854895669</v>
      </c>
      <c r="G16" s="678">
        <v>102.10180176460777</v>
      </c>
      <c r="H16" s="679">
        <v>105.42691702082305</v>
      </c>
      <c r="I16" s="763" t="s">
        <v>316</v>
      </c>
      <c r="J16" s="313"/>
      <c r="K16" s="313"/>
      <c r="L16" s="313"/>
      <c r="M16" s="313"/>
      <c r="N16" s="311"/>
      <c r="O16" s="311"/>
      <c r="P16" s="311"/>
      <c r="Q16" s="311"/>
      <c r="R16" s="311"/>
      <c r="S16" s="311"/>
      <c r="T16" s="314"/>
    </row>
    <row r="17" spans="1:20" ht="37.5">
      <c r="A17" s="765" t="s">
        <v>285</v>
      </c>
      <c r="B17" s="763" t="s">
        <v>286</v>
      </c>
      <c r="C17" s="677">
        <v>105.77685220276084</v>
      </c>
      <c r="D17" s="678">
        <v>109.34199451526993</v>
      </c>
      <c r="E17" s="678">
        <v>105.63486495554571</v>
      </c>
      <c r="F17" s="678">
        <v>102.48224142845881</v>
      </c>
      <c r="G17" s="678">
        <v>101.2100986649896</v>
      </c>
      <c r="H17" s="679">
        <v>108.74588068512199</v>
      </c>
      <c r="I17" s="763" t="s">
        <v>695</v>
      </c>
      <c r="J17" s="313"/>
      <c r="K17" s="313"/>
      <c r="L17" s="313"/>
      <c r="M17" s="313"/>
      <c r="N17" s="311"/>
      <c r="O17" s="311"/>
      <c r="P17" s="311"/>
      <c r="Q17" s="311"/>
      <c r="R17" s="311"/>
      <c r="S17" s="311"/>
      <c r="T17" s="314"/>
    </row>
    <row r="18" spans="1:20" s="314" customFormat="1" ht="35.25" customHeight="1">
      <c r="A18" s="765" t="s">
        <v>287</v>
      </c>
      <c r="B18" s="763" t="s">
        <v>288</v>
      </c>
      <c r="C18" s="677">
        <v>92.401403314373809</v>
      </c>
      <c r="D18" s="678">
        <v>103.04958248864394</v>
      </c>
      <c r="E18" s="678">
        <v>92.568384312430112</v>
      </c>
      <c r="F18" s="678">
        <v>92.337095975790831</v>
      </c>
      <c r="G18" s="678">
        <v>91.548820574563067</v>
      </c>
      <c r="H18" s="679">
        <v>101.67976528492079</v>
      </c>
      <c r="I18" s="763" t="s">
        <v>317</v>
      </c>
      <c r="J18" s="313"/>
      <c r="K18" s="313"/>
      <c r="L18" s="313"/>
      <c r="M18" s="313"/>
      <c r="N18" s="311"/>
      <c r="O18" s="311"/>
      <c r="P18" s="311"/>
      <c r="Q18" s="311"/>
      <c r="R18" s="311"/>
      <c r="S18" s="311"/>
    </row>
    <row r="19" spans="1:20" s="314" customFormat="1" ht="35.25" customHeight="1">
      <c r="A19" s="765" t="s">
        <v>289</v>
      </c>
      <c r="B19" s="766" t="s">
        <v>290</v>
      </c>
      <c r="C19" s="677">
        <v>101.06668819484281</v>
      </c>
      <c r="D19" s="678">
        <v>101.72701336217062</v>
      </c>
      <c r="E19" s="678">
        <v>100.88521698719507</v>
      </c>
      <c r="F19" s="678">
        <v>95.265063229941248</v>
      </c>
      <c r="G19" s="678">
        <v>96.640310696252897</v>
      </c>
      <c r="H19" s="679">
        <v>101.37903376915848</v>
      </c>
      <c r="I19" s="763" t="s">
        <v>318</v>
      </c>
      <c r="J19" s="313"/>
      <c r="K19" s="313"/>
      <c r="L19" s="313"/>
      <c r="M19" s="313"/>
      <c r="N19" s="311"/>
      <c r="O19" s="311"/>
      <c r="P19" s="311"/>
      <c r="Q19" s="311"/>
      <c r="R19" s="311"/>
      <c r="S19" s="311"/>
    </row>
    <row r="20" spans="1:20" s="314" customFormat="1" ht="35.25" customHeight="1">
      <c r="A20" s="765" t="s">
        <v>291</v>
      </c>
      <c r="B20" s="763" t="s">
        <v>292</v>
      </c>
      <c r="C20" s="677">
        <v>101.73133376361758</v>
      </c>
      <c r="D20" s="678">
        <v>102.61760882854381</v>
      </c>
      <c r="E20" s="678">
        <v>101.43702592290586</v>
      </c>
      <c r="F20" s="678">
        <v>100.5200619004469</v>
      </c>
      <c r="G20" s="678">
        <v>99.953155817117107</v>
      </c>
      <c r="H20" s="679">
        <v>102.17505655748178</v>
      </c>
      <c r="I20" s="763" t="s">
        <v>319</v>
      </c>
      <c r="J20" s="313"/>
      <c r="K20" s="313"/>
      <c r="L20" s="313"/>
      <c r="M20" s="313"/>
      <c r="N20" s="311"/>
      <c r="O20" s="311"/>
      <c r="P20" s="311"/>
      <c r="Q20" s="311"/>
      <c r="R20" s="311"/>
      <c r="S20" s="311"/>
    </row>
    <row r="21" spans="1:20" ht="48" customHeight="1">
      <c r="A21" s="765" t="s">
        <v>293</v>
      </c>
      <c r="B21" s="766" t="s">
        <v>294</v>
      </c>
      <c r="C21" s="677">
        <v>99.425835624867346</v>
      </c>
      <c r="D21" s="678">
        <v>102.41029272889419</v>
      </c>
      <c r="E21" s="678">
        <v>98.919512827021066</v>
      </c>
      <c r="F21" s="678">
        <v>94.532555462407004</v>
      </c>
      <c r="G21" s="678">
        <v>95.223186985112733</v>
      </c>
      <c r="H21" s="679">
        <v>101.92753888227573</v>
      </c>
      <c r="I21" s="766" t="s">
        <v>320</v>
      </c>
      <c r="J21" s="313"/>
      <c r="K21" s="313"/>
      <c r="L21" s="313"/>
      <c r="M21" s="313"/>
      <c r="N21" s="311"/>
      <c r="O21" s="311"/>
      <c r="P21" s="311"/>
      <c r="Q21" s="311"/>
      <c r="R21" s="311"/>
      <c r="S21" s="311"/>
      <c r="T21" s="314"/>
    </row>
    <row r="22" spans="1:20" ht="55.9" customHeight="1">
      <c r="A22" s="765" t="s">
        <v>295</v>
      </c>
      <c r="B22" s="766" t="s">
        <v>296</v>
      </c>
      <c r="C22" s="677">
        <v>104.32339146107465</v>
      </c>
      <c r="D22" s="678">
        <v>109.63951532027112</v>
      </c>
      <c r="E22" s="678">
        <v>102.06583306278716</v>
      </c>
      <c r="F22" s="678">
        <v>100.6837923324933</v>
      </c>
      <c r="G22" s="678">
        <v>101.30431415076369</v>
      </c>
      <c r="H22" s="679">
        <v>108.73047150890527</v>
      </c>
      <c r="I22" s="766" t="s">
        <v>321</v>
      </c>
      <c r="J22" s="313"/>
      <c r="K22" s="313"/>
      <c r="L22" s="313"/>
      <c r="M22" s="313"/>
      <c r="N22" s="311"/>
      <c r="O22" s="311"/>
      <c r="P22" s="311"/>
      <c r="Q22" s="311"/>
      <c r="R22" s="311"/>
      <c r="S22" s="311"/>
      <c r="T22" s="314"/>
    </row>
    <row r="23" spans="1:20" ht="56.25">
      <c r="A23" s="765" t="s">
        <v>297</v>
      </c>
      <c r="B23" s="766" t="s">
        <v>298</v>
      </c>
      <c r="C23" s="677">
        <v>93.294223663408289</v>
      </c>
      <c r="D23" s="678">
        <v>105.23900753498567</v>
      </c>
      <c r="E23" s="678">
        <v>92.63696797041348</v>
      </c>
      <c r="F23" s="678">
        <v>91.954708481494478</v>
      </c>
      <c r="G23" s="678">
        <v>92.155508869532795</v>
      </c>
      <c r="H23" s="679">
        <v>99.052750502783326</v>
      </c>
      <c r="I23" s="766" t="s">
        <v>322</v>
      </c>
      <c r="J23" s="313"/>
      <c r="K23" s="313"/>
      <c r="L23" s="313"/>
      <c r="M23" s="313"/>
      <c r="N23" s="311"/>
      <c r="O23" s="311"/>
      <c r="P23" s="311"/>
      <c r="Q23" s="311"/>
      <c r="R23" s="311"/>
      <c r="S23" s="311"/>
      <c r="T23" s="314"/>
    </row>
    <row r="24" spans="1:20" ht="35.25" customHeight="1">
      <c r="A24" s="765" t="s">
        <v>299</v>
      </c>
      <c r="B24" s="766" t="s">
        <v>300</v>
      </c>
      <c r="C24" s="677">
        <v>99.129175934200049</v>
      </c>
      <c r="D24" s="678">
        <v>99.94536527712367</v>
      </c>
      <c r="E24" s="678">
        <v>98.266110198691763</v>
      </c>
      <c r="F24" s="678">
        <v>95.127003173971133</v>
      </c>
      <c r="G24" s="678">
        <v>94.935084048558238</v>
      </c>
      <c r="H24" s="679">
        <v>98.647951063905026</v>
      </c>
      <c r="I24" s="766" t="s">
        <v>323</v>
      </c>
      <c r="J24" s="313"/>
      <c r="K24" s="313"/>
      <c r="L24" s="313"/>
      <c r="M24" s="313"/>
      <c r="N24" s="311"/>
      <c r="O24" s="311"/>
      <c r="P24" s="311"/>
      <c r="Q24" s="311"/>
      <c r="R24" s="311"/>
      <c r="S24" s="311"/>
      <c r="T24" s="314"/>
    </row>
    <row r="25" spans="1:20" ht="35.25" customHeight="1">
      <c r="A25" s="765" t="s">
        <v>301</v>
      </c>
      <c r="B25" s="763" t="s">
        <v>302</v>
      </c>
      <c r="C25" s="677">
        <v>95.493761935736174</v>
      </c>
      <c r="D25" s="678">
        <v>102.32936537519694</v>
      </c>
      <c r="E25" s="678">
        <v>94.31949772321795</v>
      </c>
      <c r="F25" s="678">
        <v>92.166464468771238</v>
      </c>
      <c r="G25" s="678">
        <v>93.640816175829869</v>
      </c>
      <c r="H25" s="679">
        <v>98.902007804540006</v>
      </c>
      <c r="I25" s="763" t="s">
        <v>324</v>
      </c>
      <c r="J25" s="313"/>
      <c r="K25" s="313"/>
      <c r="L25" s="313"/>
      <c r="M25" s="313"/>
      <c r="N25" s="311"/>
      <c r="O25" s="311"/>
      <c r="P25" s="311"/>
      <c r="Q25" s="311"/>
      <c r="R25" s="311"/>
      <c r="S25" s="311"/>
      <c r="T25" s="314"/>
    </row>
    <row r="26" spans="1:20" ht="35.25" customHeight="1">
      <c r="A26" s="765" t="s">
        <v>303</v>
      </c>
      <c r="B26" s="763" t="s">
        <v>304</v>
      </c>
      <c r="C26" s="677">
        <v>102.93222018802895</v>
      </c>
      <c r="D26" s="678">
        <v>104.04287835287327</v>
      </c>
      <c r="E26" s="678">
        <v>101.86183346874982</v>
      </c>
      <c r="F26" s="678">
        <v>100.40101599690259</v>
      </c>
      <c r="G26" s="678">
        <v>100.99943668018688</v>
      </c>
      <c r="H26" s="679">
        <v>103.20614586536607</v>
      </c>
      <c r="I26" s="763" t="s">
        <v>697</v>
      </c>
      <c r="J26" s="313"/>
      <c r="K26" s="313"/>
      <c r="L26" s="313"/>
      <c r="M26" s="313"/>
      <c r="N26" s="311"/>
      <c r="O26" s="311"/>
      <c r="P26" s="311"/>
      <c r="Q26" s="311"/>
      <c r="R26" s="311"/>
      <c r="S26" s="311"/>
      <c r="T26" s="314"/>
    </row>
    <row r="27" spans="1:20" ht="35.25" customHeight="1">
      <c r="A27" s="765" t="s">
        <v>305</v>
      </c>
      <c r="B27" s="763" t="s">
        <v>306</v>
      </c>
      <c r="C27" s="677">
        <v>103.15986664556216</v>
      </c>
      <c r="D27" s="678">
        <v>107.53983164496591</v>
      </c>
      <c r="E27" s="678">
        <v>102.72997518885025</v>
      </c>
      <c r="F27" s="678">
        <v>100.93454846795346</v>
      </c>
      <c r="G27" s="678">
        <v>102.12556930266939</v>
      </c>
      <c r="H27" s="679">
        <v>106.20550196469685</v>
      </c>
      <c r="I27" s="763" t="s">
        <v>325</v>
      </c>
      <c r="J27" s="313"/>
      <c r="K27" s="313"/>
      <c r="L27" s="313"/>
      <c r="M27" s="313"/>
      <c r="N27" s="311"/>
      <c r="O27" s="311"/>
      <c r="P27" s="311"/>
      <c r="Q27" s="311"/>
      <c r="R27" s="311"/>
      <c r="S27" s="311"/>
      <c r="T27" s="314"/>
    </row>
    <row r="28" spans="1:20" ht="93.75">
      <c r="A28" s="765" t="s">
        <v>307</v>
      </c>
      <c r="B28" s="766" t="s">
        <v>308</v>
      </c>
      <c r="C28" s="677">
        <v>104.65872211845956</v>
      </c>
      <c r="D28" s="678">
        <v>109.61962954571594</v>
      </c>
      <c r="E28" s="678">
        <v>103.72854602243227</v>
      </c>
      <c r="F28" s="678">
        <v>101.08591794600821</v>
      </c>
      <c r="G28" s="678">
        <v>101.51957380169382</v>
      </c>
      <c r="H28" s="679">
        <v>106.56874600961899</v>
      </c>
      <c r="I28" s="766" t="s">
        <v>326</v>
      </c>
      <c r="J28" s="313"/>
      <c r="K28" s="313"/>
      <c r="L28" s="313"/>
      <c r="M28" s="313"/>
      <c r="N28" s="311"/>
      <c r="O28" s="311"/>
      <c r="P28" s="311"/>
      <c r="Q28" s="311"/>
      <c r="R28" s="311"/>
      <c r="S28" s="311"/>
      <c r="T28" s="314"/>
    </row>
    <row r="29" spans="1:20" ht="37.5">
      <c r="A29" s="767"/>
      <c r="B29" s="768" t="s">
        <v>627</v>
      </c>
      <c r="C29" s="680">
        <v>103.67379144306004</v>
      </c>
      <c r="D29" s="681">
        <v>105.29680651210491</v>
      </c>
      <c r="E29" s="681">
        <v>104.09682020595947</v>
      </c>
      <c r="F29" s="681">
        <v>100.30932122958853</v>
      </c>
      <c r="G29" s="681">
        <v>100.23097774943037</v>
      </c>
      <c r="H29" s="679">
        <v>104.35112477301602</v>
      </c>
      <c r="I29" s="769" t="s">
        <v>631</v>
      </c>
      <c r="J29" s="313"/>
      <c r="K29" s="313"/>
      <c r="L29" s="313"/>
      <c r="M29" s="313"/>
      <c r="N29" s="311"/>
      <c r="O29" s="311"/>
      <c r="P29" s="311"/>
      <c r="Q29" s="311"/>
      <c r="R29" s="311"/>
      <c r="S29" s="311"/>
      <c r="T29" s="314"/>
    </row>
    <row r="30" spans="1:20" s="317" customFormat="1" ht="35.25" customHeight="1">
      <c r="A30" s="770"/>
      <c r="B30" s="771" t="s">
        <v>381</v>
      </c>
      <c r="C30" s="682">
        <v>102.72870140916379</v>
      </c>
      <c r="D30" s="683">
        <v>105.06002858481891</v>
      </c>
      <c r="E30" s="683">
        <v>103.51060602034134</v>
      </c>
      <c r="F30" s="683">
        <v>100.29285114857043</v>
      </c>
      <c r="G30" s="683">
        <v>100.12477050523245</v>
      </c>
      <c r="H30" s="684">
        <v>103.98210564246968</v>
      </c>
      <c r="I30" s="772" t="s">
        <v>380</v>
      </c>
      <c r="J30" s="315"/>
      <c r="K30" s="315"/>
      <c r="L30" s="315"/>
      <c r="M30" s="315"/>
      <c r="N30" s="315"/>
      <c r="O30" s="315"/>
      <c r="P30" s="315"/>
      <c r="Q30" s="315"/>
      <c r="R30" s="315"/>
      <c r="S30" s="315"/>
      <c r="T30" s="316"/>
    </row>
    <row r="31" spans="1:20" s="322" customFormat="1" ht="35.25" customHeight="1">
      <c r="A31" s="318"/>
      <c r="B31" s="465" t="s">
        <v>560</v>
      </c>
      <c r="C31" s="685">
        <v>103.54802429348588</v>
      </c>
      <c r="D31" s="686">
        <v>105.26462921298227</v>
      </c>
      <c r="E31" s="686">
        <v>104.01970051533466</v>
      </c>
      <c r="F31" s="686">
        <v>100.30715696680805</v>
      </c>
      <c r="G31" s="686">
        <v>100.21593415255559</v>
      </c>
      <c r="H31" s="687">
        <v>104.30147760735144</v>
      </c>
      <c r="I31" s="467" t="s">
        <v>690</v>
      </c>
      <c r="J31" s="319"/>
      <c r="K31" s="319"/>
      <c r="L31" s="319"/>
      <c r="M31" s="319"/>
      <c r="N31" s="320"/>
      <c r="O31" s="320"/>
      <c r="P31" s="320"/>
      <c r="Q31" s="320"/>
      <c r="R31" s="320"/>
      <c r="S31" s="320"/>
      <c r="T31" s="321"/>
    </row>
    <row r="32" spans="1:20">
      <c r="C32" s="323"/>
      <c r="D32" s="323"/>
      <c r="E32" s="323"/>
      <c r="F32" s="323"/>
      <c r="G32" s="323"/>
      <c r="H32" s="323"/>
      <c r="I32" s="324"/>
    </row>
    <row r="33" spans="3:9">
      <c r="C33" s="323"/>
      <c r="D33" s="323"/>
      <c r="E33" s="323"/>
      <c r="F33" s="323"/>
      <c r="G33" s="323"/>
      <c r="H33" s="323"/>
      <c r="I33" s="324"/>
    </row>
    <row r="34" spans="3:9">
      <c r="C34" s="34"/>
      <c r="D34" s="34"/>
      <c r="E34" s="34"/>
      <c r="F34" s="34"/>
      <c r="G34" s="34"/>
      <c r="H34" s="34"/>
    </row>
    <row r="35" spans="3:9">
      <c r="C35" s="34"/>
      <c r="D35" s="34"/>
      <c r="E35" s="34"/>
      <c r="F35" s="34"/>
      <c r="G35" s="34"/>
      <c r="H35" s="34"/>
    </row>
    <row r="36" spans="3:9">
      <c r="C36" s="34"/>
      <c r="D36" s="34"/>
      <c r="E36" s="34"/>
      <c r="F36" s="34"/>
      <c r="G36" s="34"/>
      <c r="H36" s="34"/>
    </row>
    <row r="37" spans="3:9">
      <c r="C37" s="34"/>
      <c r="D37" s="34"/>
      <c r="E37" s="34"/>
      <c r="F37" s="34"/>
      <c r="G37" s="34"/>
      <c r="H37" s="34"/>
    </row>
    <row r="38" spans="3:9">
      <c r="C38" s="34"/>
      <c r="D38" s="34"/>
      <c r="E38" s="34"/>
      <c r="F38" s="34"/>
      <c r="G38" s="34"/>
      <c r="H38" s="34"/>
    </row>
    <row r="41" spans="3:9">
      <c r="C41" s="34"/>
      <c r="D41" s="34"/>
      <c r="E41" s="34"/>
      <c r="F41" s="34"/>
      <c r="G41" s="34"/>
      <c r="H41" s="34"/>
    </row>
    <row r="42" spans="3:9">
      <c r="C42" s="34"/>
      <c r="D42" s="34"/>
      <c r="E42" s="34"/>
      <c r="F42" s="34"/>
      <c r="G42" s="34"/>
      <c r="H42" s="34"/>
    </row>
  </sheetData>
  <mergeCells count="7">
    <mergeCell ref="A8:B8"/>
    <mergeCell ref="C8:H8"/>
    <mergeCell ref="A1:I1"/>
    <mergeCell ref="A2:I2"/>
    <mergeCell ref="A6:B6"/>
    <mergeCell ref="A7:B7"/>
    <mergeCell ref="A4:I4"/>
  </mergeCells>
  <printOptions horizontalCentered="1"/>
  <pageMargins left="0.51181102362204722" right="0.51181102362204722" top="0.51181102362204722" bottom="0.51181102362204722" header="0.31496062992125984" footer="0.31496062992125984"/>
  <pageSetup paperSize="9" scale="55"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FF00"/>
  </sheetPr>
  <dimension ref="A1:J48"/>
  <sheetViews>
    <sheetView view="pageBreakPreview" zoomScaleNormal="100" zoomScaleSheetLayoutView="100" workbookViewId="0">
      <selection activeCell="J52" sqref="J52"/>
    </sheetView>
  </sheetViews>
  <sheetFormatPr defaultRowHeight="15"/>
  <cols>
    <col min="9" max="9" width="11.140625" customWidth="1"/>
  </cols>
  <sheetData>
    <row r="1" spans="1:10" ht="22.9" customHeight="1">
      <c r="A1" s="1035" t="s">
        <v>895</v>
      </c>
      <c r="B1" s="1035"/>
      <c r="C1" s="1035"/>
      <c r="D1" s="1035"/>
      <c r="E1" s="1035"/>
      <c r="F1" s="1035"/>
      <c r="G1" s="1035"/>
      <c r="H1" s="1035"/>
      <c r="I1" s="1035"/>
      <c r="J1" s="504"/>
    </row>
    <row r="2" spans="1:10" ht="20.45" customHeight="1">
      <c r="A2" s="860" t="s">
        <v>896</v>
      </c>
      <c r="B2" s="860"/>
      <c r="C2" s="860"/>
      <c r="D2" s="860"/>
      <c r="E2" s="860"/>
      <c r="F2" s="860"/>
      <c r="G2" s="860"/>
      <c r="H2" s="860"/>
      <c r="I2" s="860"/>
      <c r="J2" s="505"/>
    </row>
    <row r="3" spans="1:10" ht="20.25">
      <c r="A3" s="1036">
        <v>2018</v>
      </c>
      <c r="B3" s="1036"/>
      <c r="C3" s="1036"/>
      <c r="D3" s="1036"/>
      <c r="E3" s="1036"/>
      <c r="F3" s="1036"/>
      <c r="G3" s="1036"/>
      <c r="H3" s="1036"/>
      <c r="I3" s="1036"/>
      <c r="J3" s="506"/>
    </row>
    <row r="47" spans="1:8" ht="45" hidden="1">
      <c r="A47" s="593"/>
      <c r="B47" s="594" t="s">
        <v>561</v>
      </c>
      <c r="C47" s="594" t="s">
        <v>748</v>
      </c>
      <c r="D47" s="594" t="s">
        <v>564</v>
      </c>
      <c r="E47" s="594" t="s">
        <v>565</v>
      </c>
      <c r="F47" s="594" t="s">
        <v>751</v>
      </c>
      <c r="G47" s="594" t="s">
        <v>567</v>
      </c>
      <c r="H47" s="593"/>
    </row>
    <row r="48" spans="1:8" hidden="1">
      <c r="A48" s="593"/>
      <c r="B48" s="595">
        <v>14.695057657920588</v>
      </c>
      <c r="C48" s="596">
        <v>59.379056004623244</v>
      </c>
      <c r="D48" s="596">
        <v>16.553180276327581</v>
      </c>
      <c r="E48" s="596">
        <v>7.1343926998146872</v>
      </c>
      <c r="F48" s="596">
        <v>2.2383133613138995</v>
      </c>
      <c r="G48" s="597">
        <f t="shared" ref="G48" si="0">SUM(B48:F48)</f>
        <v>100</v>
      </c>
      <c r="H48" s="593"/>
    </row>
  </sheetData>
  <mergeCells count="3">
    <mergeCell ref="A1:I1"/>
    <mergeCell ref="A2:I2"/>
    <mergeCell ref="A3:I3"/>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I48"/>
  <sheetViews>
    <sheetView view="pageBreakPreview" zoomScaleNormal="64" zoomScaleSheetLayoutView="100" workbookViewId="0">
      <selection activeCell="J52" sqref="J52"/>
    </sheetView>
  </sheetViews>
  <sheetFormatPr defaultRowHeight="15"/>
  <sheetData>
    <row r="1" spans="1:9" ht="42" customHeight="1">
      <c r="A1" s="1035" t="s">
        <v>902</v>
      </c>
      <c r="B1" s="1035"/>
      <c r="C1" s="1035"/>
      <c r="D1" s="1035"/>
      <c r="E1" s="1035"/>
      <c r="F1" s="1035"/>
      <c r="G1" s="1035"/>
      <c r="H1" s="1035"/>
      <c r="I1" s="1035"/>
    </row>
    <row r="2" spans="1:9" ht="39" customHeight="1">
      <c r="A2" s="860" t="s">
        <v>903</v>
      </c>
      <c r="B2" s="860"/>
      <c r="C2" s="860"/>
      <c r="D2" s="860"/>
      <c r="E2" s="860"/>
      <c r="F2" s="860"/>
      <c r="G2" s="860"/>
      <c r="H2" s="860"/>
      <c r="I2" s="860"/>
    </row>
    <row r="3" spans="1:9" ht="20.25">
      <c r="A3" s="1036">
        <v>2018</v>
      </c>
      <c r="B3" s="1036"/>
      <c r="C3" s="1036"/>
      <c r="D3" s="1036"/>
      <c r="E3" s="1036"/>
      <c r="F3" s="1036"/>
      <c r="G3" s="1036"/>
      <c r="H3" s="1036"/>
      <c r="I3" s="1036"/>
    </row>
    <row r="47" spans="2:7" ht="30" hidden="1">
      <c r="B47" s="581" t="s">
        <v>561</v>
      </c>
      <c r="C47" s="581" t="s">
        <v>748</v>
      </c>
      <c r="D47" s="581" t="s">
        <v>564</v>
      </c>
      <c r="E47" s="581" t="s">
        <v>749</v>
      </c>
      <c r="F47" s="581" t="s">
        <v>750</v>
      </c>
      <c r="G47" s="581" t="s">
        <v>567</v>
      </c>
    </row>
    <row r="48" spans="2:7" hidden="1">
      <c r="B48" s="448">
        <v>23.500636556344716</v>
      </c>
      <c r="C48" s="448">
        <v>0.25266204516792079</v>
      </c>
      <c r="D48" s="448">
        <v>22.033460076779146</v>
      </c>
      <c r="E48" s="448">
        <v>33.035153679251053</v>
      </c>
      <c r="F48" s="448">
        <v>29.636734243472358</v>
      </c>
      <c r="G48" s="448">
        <v>10.270919371751607</v>
      </c>
    </row>
  </sheetData>
  <mergeCells count="3">
    <mergeCell ref="A1:I1"/>
    <mergeCell ref="A2:I2"/>
    <mergeCell ref="A3:I3"/>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C51"/>
  <sheetViews>
    <sheetView view="pageBreakPreview" zoomScaleNormal="100" zoomScaleSheetLayoutView="100" workbookViewId="0">
      <selection activeCell="B15" sqref="B15"/>
    </sheetView>
  </sheetViews>
  <sheetFormatPr defaultRowHeight="15.75"/>
  <cols>
    <col min="1" max="1" width="5.5703125" style="93" customWidth="1"/>
    <col min="2" max="2" width="74.140625" style="280" customWidth="1"/>
    <col min="3" max="3" width="8.5703125" style="284" customWidth="1"/>
  </cols>
  <sheetData>
    <row r="1" spans="1:3" ht="18.75">
      <c r="A1" s="862" t="s">
        <v>50</v>
      </c>
      <c r="B1" s="862"/>
      <c r="C1" s="862"/>
    </row>
    <row r="3" spans="1:3">
      <c r="A3" s="281" t="s">
        <v>922</v>
      </c>
      <c r="B3" s="275"/>
      <c r="C3" s="283">
        <v>9</v>
      </c>
    </row>
    <row r="4" spans="1:3">
      <c r="A4" s="282"/>
      <c r="B4" s="275"/>
      <c r="C4" s="283"/>
    </row>
    <row r="5" spans="1:3" s="2" customFormat="1">
      <c r="A5" s="275" t="s">
        <v>1</v>
      </c>
      <c r="B5" s="276" t="s">
        <v>51</v>
      </c>
      <c r="C5" s="283">
        <v>21</v>
      </c>
    </row>
    <row r="6" spans="1:3" s="2" customFormat="1">
      <c r="A6" s="146" t="s">
        <v>3</v>
      </c>
      <c r="B6" s="277" t="s">
        <v>52</v>
      </c>
      <c r="C6" s="284">
        <v>22</v>
      </c>
    </row>
    <row r="7" spans="1:3" s="2" customFormat="1">
      <c r="A7" s="146" t="s">
        <v>5</v>
      </c>
      <c r="B7" s="277" t="s">
        <v>898</v>
      </c>
      <c r="C7" s="284">
        <v>23</v>
      </c>
    </row>
    <row r="8" spans="1:3" s="2" customFormat="1">
      <c r="A8" s="146"/>
      <c r="B8" s="146"/>
      <c r="C8" s="284"/>
    </row>
    <row r="9" spans="1:3" s="2" customFormat="1">
      <c r="A9" s="275" t="s">
        <v>6</v>
      </c>
      <c r="B9" s="276" t="s">
        <v>53</v>
      </c>
      <c r="C9" s="283">
        <v>27</v>
      </c>
    </row>
    <row r="10" spans="1:3" s="2" customFormat="1">
      <c r="A10" s="146" t="s">
        <v>8</v>
      </c>
      <c r="B10" s="277" t="s">
        <v>54</v>
      </c>
      <c r="C10" s="284">
        <v>28</v>
      </c>
    </row>
    <row r="11" spans="1:3" s="2" customFormat="1">
      <c r="A11" s="146" t="s">
        <v>10</v>
      </c>
      <c r="B11" s="277" t="s">
        <v>55</v>
      </c>
      <c r="C11" s="284">
        <v>28</v>
      </c>
    </row>
    <row r="12" spans="1:3" s="2" customFormat="1">
      <c r="A12" s="146" t="s">
        <v>12</v>
      </c>
      <c r="B12" s="277" t="s">
        <v>56</v>
      </c>
      <c r="C12" s="284">
        <v>28</v>
      </c>
    </row>
    <row r="13" spans="1:3" s="2" customFormat="1">
      <c r="A13" s="146" t="s">
        <v>14</v>
      </c>
      <c r="B13" s="277" t="s">
        <v>57</v>
      </c>
      <c r="C13" s="284">
        <v>29</v>
      </c>
    </row>
    <row r="14" spans="1:3" s="2" customFormat="1">
      <c r="A14" s="146" t="s">
        <v>16</v>
      </c>
      <c r="B14" s="277" t="s">
        <v>58</v>
      </c>
      <c r="C14" s="284">
        <v>29</v>
      </c>
    </row>
    <row r="15" spans="1:3" s="2" customFormat="1">
      <c r="A15" s="146" t="s">
        <v>18</v>
      </c>
      <c r="B15" s="277" t="s">
        <v>59</v>
      </c>
      <c r="C15" s="284">
        <v>29</v>
      </c>
    </row>
    <row r="16" spans="1:3" s="2" customFormat="1">
      <c r="A16" s="146" t="s">
        <v>20</v>
      </c>
      <c r="B16" s="277" t="s">
        <v>60</v>
      </c>
      <c r="C16" s="284">
        <v>29</v>
      </c>
    </row>
    <row r="17" spans="1:3" s="2" customFormat="1">
      <c r="A17" s="146" t="s">
        <v>22</v>
      </c>
      <c r="B17" s="277" t="s">
        <v>61</v>
      </c>
      <c r="C17" s="284">
        <v>30</v>
      </c>
    </row>
    <row r="18" spans="1:3" s="2" customFormat="1">
      <c r="A18" s="279"/>
      <c r="B18" s="278" t="s">
        <v>62</v>
      </c>
      <c r="C18" s="284"/>
    </row>
    <row r="19" spans="1:3" s="2" customFormat="1">
      <c r="A19" s="279"/>
      <c r="B19" s="278" t="s">
        <v>63</v>
      </c>
      <c r="C19" s="284"/>
    </row>
    <row r="20" spans="1:3" s="2" customFormat="1">
      <c r="A20" s="279"/>
      <c r="B20" s="278" t="s">
        <v>64</v>
      </c>
      <c r="C20" s="284"/>
    </row>
    <row r="21" spans="1:3" s="2" customFormat="1">
      <c r="A21" s="279"/>
      <c r="B21" s="146"/>
      <c r="C21" s="284"/>
    </row>
    <row r="22" spans="1:3" s="2" customFormat="1" ht="15.75" customHeight="1">
      <c r="A22" s="275" t="s">
        <v>27</v>
      </c>
      <c r="B22" s="276" t="s">
        <v>65</v>
      </c>
      <c r="C22" s="283">
        <v>31</v>
      </c>
    </row>
    <row r="23" spans="1:3" s="2" customFormat="1" ht="15.75" customHeight="1">
      <c r="A23" s="146" t="s">
        <v>29</v>
      </c>
      <c r="B23" s="277" t="s">
        <v>55</v>
      </c>
      <c r="C23" s="284">
        <v>32</v>
      </c>
    </row>
    <row r="24" spans="1:3" s="2" customFormat="1" ht="15.75" customHeight="1">
      <c r="A24" s="146" t="s">
        <v>30</v>
      </c>
      <c r="B24" s="277" t="s">
        <v>56</v>
      </c>
      <c r="C24" s="284">
        <v>32</v>
      </c>
    </row>
    <row r="25" spans="1:3" s="2" customFormat="1" ht="15.75" customHeight="1">
      <c r="A25" s="146" t="s">
        <v>31</v>
      </c>
      <c r="B25" s="277" t="s">
        <v>57</v>
      </c>
      <c r="C25" s="284">
        <v>33</v>
      </c>
    </row>
    <row r="26" spans="1:3" s="2" customFormat="1" ht="15.75" customHeight="1">
      <c r="A26" s="146" t="s">
        <v>32</v>
      </c>
      <c r="B26" s="277" t="s">
        <v>58</v>
      </c>
      <c r="C26" s="284">
        <v>33</v>
      </c>
    </row>
    <row r="27" spans="1:3" s="2" customFormat="1" ht="15.75" customHeight="1">
      <c r="A27" s="146" t="s">
        <v>33</v>
      </c>
      <c r="B27" s="277" t="s">
        <v>59</v>
      </c>
      <c r="C27" s="284">
        <v>34</v>
      </c>
    </row>
    <row r="28" spans="1:3" s="2" customFormat="1" ht="15.75" customHeight="1">
      <c r="A28" s="146" t="s">
        <v>34</v>
      </c>
      <c r="B28" s="277" t="s">
        <v>66</v>
      </c>
      <c r="C28" s="284">
        <v>34</v>
      </c>
    </row>
    <row r="29" spans="1:3" s="2" customFormat="1" ht="15.75" customHeight="1">
      <c r="A29" s="146" t="s">
        <v>36</v>
      </c>
      <c r="B29" s="277" t="s">
        <v>67</v>
      </c>
      <c r="C29" s="284">
        <v>35</v>
      </c>
    </row>
    <row r="30" spans="1:3" s="2" customFormat="1" ht="15.75" customHeight="1">
      <c r="A30" s="146" t="s">
        <v>38</v>
      </c>
      <c r="B30" s="277" t="s">
        <v>60</v>
      </c>
      <c r="C30" s="284">
        <v>35</v>
      </c>
    </row>
    <row r="31" spans="1:3" s="2" customFormat="1">
      <c r="A31" s="146"/>
      <c r="B31" s="146"/>
      <c r="C31" s="284"/>
    </row>
    <row r="32" spans="1:3" s="2" customFormat="1" ht="31.5">
      <c r="A32" s="289" t="s">
        <v>47</v>
      </c>
      <c r="B32" s="276" t="s">
        <v>68</v>
      </c>
      <c r="C32" s="283">
        <v>37</v>
      </c>
    </row>
    <row r="33" spans="1:3" s="2" customFormat="1">
      <c r="A33" s="146" t="s">
        <v>48</v>
      </c>
      <c r="B33" s="277" t="s">
        <v>55</v>
      </c>
      <c r="C33" s="284">
        <v>38</v>
      </c>
    </row>
    <row r="34" spans="1:3" s="2" customFormat="1">
      <c r="A34" s="146" t="s">
        <v>49</v>
      </c>
      <c r="B34" s="277" t="s">
        <v>56</v>
      </c>
      <c r="C34" s="284">
        <v>41</v>
      </c>
    </row>
    <row r="35" spans="1:3" s="2" customFormat="1">
      <c r="A35" s="146"/>
      <c r="B35" s="146"/>
      <c r="C35" s="284"/>
    </row>
    <row r="36" spans="1:3" s="2" customFormat="1">
      <c r="A36" s="275" t="s">
        <v>46</v>
      </c>
      <c r="B36" s="276" t="s">
        <v>69</v>
      </c>
      <c r="C36" s="283">
        <v>45</v>
      </c>
    </row>
    <row r="37" spans="1:3" s="2" customFormat="1">
      <c r="A37" s="832" t="s">
        <v>845</v>
      </c>
      <c r="B37" s="833" t="s">
        <v>861</v>
      </c>
      <c r="C37" s="284">
        <v>46</v>
      </c>
    </row>
    <row r="38" spans="1:3" s="2" customFormat="1">
      <c r="A38" s="832" t="s">
        <v>846</v>
      </c>
      <c r="B38" s="833" t="s">
        <v>860</v>
      </c>
      <c r="C38" s="284">
        <v>47</v>
      </c>
    </row>
    <row r="39" spans="1:3" s="2" customFormat="1">
      <c r="A39" s="275"/>
      <c r="B39" s="275"/>
      <c r="C39" s="283"/>
    </row>
    <row r="40" spans="1:3" s="2" customFormat="1">
      <c r="A40" s="275" t="s">
        <v>41</v>
      </c>
      <c r="B40" s="276" t="s">
        <v>70</v>
      </c>
      <c r="C40" s="283">
        <v>49</v>
      </c>
    </row>
    <row r="41" spans="1:3" s="2" customFormat="1">
      <c r="A41" s="146" t="s">
        <v>44</v>
      </c>
      <c r="B41" s="277" t="s">
        <v>709</v>
      </c>
      <c r="C41" s="325">
        <v>51</v>
      </c>
    </row>
    <row r="42" spans="1:3" s="2" customFormat="1" ht="47.25">
      <c r="A42" s="288" t="s">
        <v>43</v>
      </c>
      <c r="B42" s="290" t="s">
        <v>710</v>
      </c>
      <c r="C42" s="284">
        <v>52</v>
      </c>
    </row>
    <row r="43" spans="1:3" s="2" customFormat="1">
      <c r="A43" s="146"/>
      <c r="B43" s="146"/>
      <c r="C43" s="284"/>
    </row>
    <row r="44" spans="1:3" s="2" customFormat="1">
      <c r="A44" s="275" t="s">
        <v>45</v>
      </c>
      <c r="B44" s="276" t="s">
        <v>71</v>
      </c>
      <c r="C44" s="283">
        <v>53</v>
      </c>
    </row>
    <row r="46" spans="1:3" s="2" customFormat="1">
      <c r="A46" s="289">
        <v>8</v>
      </c>
      <c r="B46" s="276" t="s">
        <v>923</v>
      </c>
      <c r="C46" s="283">
        <v>59</v>
      </c>
    </row>
    <row r="47" spans="1:3" s="2" customFormat="1">
      <c r="A47" s="834" t="s">
        <v>852</v>
      </c>
      <c r="B47" s="833" t="s">
        <v>412</v>
      </c>
      <c r="C47" s="284">
        <v>61</v>
      </c>
    </row>
    <row r="48" spans="1:3" ht="31.5">
      <c r="A48" s="834" t="s">
        <v>853</v>
      </c>
      <c r="B48" s="833" t="s">
        <v>862</v>
      </c>
      <c r="C48" s="284">
        <v>63</v>
      </c>
    </row>
    <row r="49" spans="1:3">
      <c r="A49" s="834" t="s">
        <v>857</v>
      </c>
      <c r="B49" s="280" t="s">
        <v>863</v>
      </c>
      <c r="C49" s="284">
        <v>64</v>
      </c>
    </row>
    <row r="50" spans="1:3" ht="15.75" customHeight="1">
      <c r="A50" s="847" t="s">
        <v>854</v>
      </c>
      <c r="B50" s="280" t="s">
        <v>864</v>
      </c>
      <c r="C50" s="284">
        <v>65</v>
      </c>
    </row>
    <row r="51" spans="1:3">
      <c r="A51" s="834" t="s">
        <v>855</v>
      </c>
      <c r="B51" s="280" t="s">
        <v>865</v>
      </c>
      <c r="C51" s="284">
        <v>66</v>
      </c>
    </row>
  </sheetData>
  <mergeCells count="1">
    <mergeCell ref="A1:C1"/>
  </mergeCells>
  <printOptions horizontalCentered="1"/>
  <pageMargins left="0.70866141732283472" right="0.51181102362204722" top="0.51181102362204722" bottom="0.51181102362204722" header="0.31496062992125984" footer="0.31496062992125984"/>
  <pageSetup paperSize="9" scale="87"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sheetPr>
  <dimension ref="A1:J50"/>
  <sheetViews>
    <sheetView view="pageBreakPreview" zoomScale="115" zoomScaleNormal="90" zoomScaleSheetLayoutView="115" workbookViewId="0">
      <selection activeCell="J52" sqref="J52"/>
    </sheetView>
  </sheetViews>
  <sheetFormatPr defaultRowHeight="15"/>
  <sheetData>
    <row r="1" spans="1:10" ht="45.6" customHeight="1">
      <c r="A1" s="1035" t="s">
        <v>906</v>
      </c>
      <c r="B1" s="1035"/>
      <c r="C1" s="1035"/>
      <c r="D1" s="1035"/>
      <c r="E1" s="1035"/>
      <c r="F1" s="1035"/>
      <c r="G1" s="1035"/>
      <c r="H1" s="1035"/>
      <c r="I1" s="1035"/>
      <c r="J1" s="504"/>
    </row>
    <row r="2" spans="1:10" ht="36.75" customHeight="1">
      <c r="A2" s="860" t="s">
        <v>908</v>
      </c>
      <c r="B2" s="860"/>
      <c r="C2" s="860"/>
      <c r="D2" s="860"/>
      <c r="E2" s="860"/>
      <c r="F2" s="860"/>
      <c r="G2" s="860"/>
      <c r="H2" s="860"/>
      <c r="I2" s="860"/>
      <c r="J2" s="505"/>
    </row>
    <row r="3" spans="1:10" ht="20.25">
      <c r="A3" s="1036">
        <v>2018</v>
      </c>
      <c r="B3" s="1036"/>
      <c r="C3" s="1036"/>
      <c r="D3" s="1036"/>
      <c r="E3" s="1036"/>
      <c r="F3" s="1036"/>
      <c r="G3" s="1036"/>
      <c r="H3" s="1036"/>
      <c r="I3" s="1036"/>
      <c r="J3" s="506"/>
    </row>
    <row r="47" spans="1:7" ht="30" hidden="1">
      <c r="B47" s="581" t="s">
        <v>561</v>
      </c>
      <c r="C47" s="581" t="s">
        <v>748</v>
      </c>
      <c r="D47" s="581" t="s">
        <v>564</v>
      </c>
      <c r="E47" s="581" t="s">
        <v>749</v>
      </c>
      <c r="F47" s="581" t="s">
        <v>750</v>
      </c>
      <c r="G47" s="581" t="s">
        <v>567</v>
      </c>
    </row>
    <row r="48" spans="1:7" hidden="1">
      <c r="A48" s="589" t="s">
        <v>802</v>
      </c>
      <c r="B48" s="590">
        <f>SUM('VAB mii lei reg.agr. public'!C9:C12)</f>
        <v>5544019.4610317992</v>
      </c>
      <c r="C48" s="591">
        <f>SUM('VAB mii lei reg.agr. public'!D9:D12)</f>
        <v>15190768.224743236</v>
      </c>
      <c r="D48" s="591">
        <f>SUM('VAB mii lei reg.agr. public'!E9:E12)</f>
        <v>5917232.4238722418</v>
      </c>
      <c r="E48" s="591">
        <f>SUM('VAB mii lei reg.agr. public'!F9:F12)</f>
        <v>1077631.2181882153</v>
      </c>
      <c r="F48" s="591">
        <f>SUM('VAB mii lei reg.agr. public'!G9:G12)</f>
        <v>646267.01276794448</v>
      </c>
      <c r="G48" s="592">
        <f>SUM('VAB mii lei reg.agr. public'!H9:H12)</f>
        <v>28375918.340603437</v>
      </c>
    </row>
    <row r="49" spans="1:7" ht="33.75" hidden="1">
      <c r="A49" s="589" t="s">
        <v>560</v>
      </c>
      <c r="B49" s="590">
        <f>'VAB mii lei reg.agr. public'!C30</f>
        <v>28289242.790731929</v>
      </c>
      <c r="C49" s="590">
        <f>'VAB mii lei reg.agr. public'!D30</f>
        <v>114309761.22055942</v>
      </c>
      <c r="D49" s="590">
        <f>'VAB mii lei reg.agr. public'!E30</f>
        <v>31866287.74766231</v>
      </c>
      <c r="E49" s="590">
        <f>'VAB mii lei reg.agr. public'!F30</f>
        <v>13734316.118228996</v>
      </c>
      <c r="F49" s="590">
        <f>'VAB mii lei reg.agr. public'!G30</f>
        <v>4308944.6529540364</v>
      </c>
      <c r="G49" s="590">
        <f>'VAB mii lei reg.agr. public'!H30</f>
        <v>192508552.5301367</v>
      </c>
    </row>
    <row r="50" spans="1:7" hidden="1">
      <c r="A50" t="s">
        <v>803</v>
      </c>
      <c r="B50" s="448">
        <f>B48/B49*100</f>
        <v>19.597624093523354</v>
      </c>
      <c r="C50" s="448">
        <f t="shared" ref="C50:G50" si="0">C48/C49*100</f>
        <v>13.289126022608706</v>
      </c>
      <c r="D50" s="448">
        <f t="shared" si="0"/>
        <v>18.568941794314668</v>
      </c>
      <c r="E50" s="448">
        <f t="shared" si="0"/>
        <v>7.846267763983672</v>
      </c>
      <c r="F50" s="448">
        <f t="shared" si="0"/>
        <v>14.998266740903487</v>
      </c>
      <c r="G50" s="448">
        <f t="shared" si="0"/>
        <v>14.740081917223527</v>
      </c>
    </row>
  </sheetData>
  <mergeCells count="3">
    <mergeCell ref="A1:I1"/>
    <mergeCell ref="A2:I2"/>
    <mergeCell ref="A3:I3"/>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FF00"/>
  </sheetPr>
  <dimension ref="A1:J47"/>
  <sheetViews>
    <sheetView view="pageBreakPreview" zoomScaleNormal="100" zoomScaleSheetLayoutView="100" workbookViewId="0">
      <selection activeCell="J52" sqref="J52"/>
    </sheetView>
  </sheetViews>
  <sheetFormatPr defaultRowHeight="15"/>
  <sheetData>
    <row r="1" spans="1:10" ht="42.6" customHeight="1">
      <c r="A1" s="1035" t="s">
        <v>905</v>
      </c>
      <c r="B1" s="1035"/>
      <c r="C1" s="1035"/>
      <c r="D1" s="1035"/>
      <c r="E1" s="1035"/>
      <c r="F1" s="1035"/>
      <c r="G1" s="1035"/>
      <c r="H1" s="1035"/>
      <c r="I1" s="1035"/>
      <c r="J1" s="504"/>
    </row>
    <row r="2" spans="1:10" ht="56.25" customHeight="1">
      <c r="A2" s="860" t="s">
        <v>907</v>
      </c>
      <c r="B2" s="860"/>
      <c r="C2" s="860"/>
      <c r="D2" s="860"/>
      <c r="E2" s="860"/>
      <c r="F2" s="860"/>
      <c r="G2" s="860"/>
      <c r="H2" s="860"/>
      <c r="I2" s="860"/>
      <c r="J2" s="505"/>
    </row>
    <row r="3" spans="1:10" ht="20.25">
      <c r="A3" s="1036">
        <v>2018</v>
      </c>
      <c r="B3" s="1036"/>
      <c r="C3" s="1036"/>
      <c r="D3" s="1036"/>
      <c r="E3" s="1036"/>
      <c r="F3" s="1036"/>
      <c r="G3" s="1036"/>
      <c r="H3" s="1036"/>
      <c r="I3" s="1036"/>
      <c r="J3" s="506"/>
    </row>
    <row r="46" spans="1:7" ht="30" hidden="1">
      <c r="B46" s="581" t="s">
        <v>561</v>
      </c>
      <c r="C46" s="581" t="s">
        <v>748</v>
      </c>
      <c r="D46" s="581" t="s">
        <v>564</v>
      </c>
      <c r="E46" s="581" t="s">
        <v>749</v>
      </c>
      <c r="F46" s="581" t="s">
        <v>750</v>
      </c>
      <c r="G46" s="581" t="s">
        <v>567</v>
      </c>
    </row>
    <row r="47" spans="1:7" hidden="1">
      <c r="A47" s="582" t="s">
        <v>280</v>
      </c>
      <c r="B47" s="583">
        <v>4.1288823551083462</v>
      </c>
      <c r="C47" s="584">
        <v>10.041347202033297</v>
      </c>
      <c r="D47" s="584">
        <v>3.9978975469614473</v>
      </c>
      <c r="E47" s="584">
        <v>8.7560324130531146</v>
      </c>
      <c r="F47" s="584">
        <v>2.4946269511105621</v>
      </c>
      <c r="G47" s="585">
        <v>7.9115053152682222</v>
      </c>
    </row>
  </sheetData>
  <mergeCells count="3">
    <mergeCell ref="A1:I1"/>
    <mergeCell ref="A2:I2"/>
    <mergeCell ref="A3:I3"/>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FF00"/>
  </sheetPr>
  <dimension ref="A1:M49"/>
  <sheetViews>
    <sheetView view="pageBreakPreview" zoomScale="85" zoomScaleNormal="100" zoomScaleSheetLayoutView="85" workbookViewId="0">
      <selection activeCell="J52" sqref="J52"/>
    </sheetView>
  </sheetViews>
  <sheetFormatPr defaultRowHeight="15"/>
  <cols>
    <col min="2" max="2" width="10.85546875" bestFit="1" customWidth="1"/>
  </cols>
  <sheetData>
    <row r="1" spans="1:13" ht="39" customHeight="1">
      <c r="A1" s="1035" t="s">
        <v>904</v>
      </c>
      <c r="B1" s="1035"/>
      <c r="C1" s="1035"/>
      <c r="D1" s="1035"/>
      <c r="E1" s="1035"/>
      <c r="F1" s="1035"/>
      <c r="G1" s="1035"/>
      <c r="H1" s="1035"/>
      <c r="I1" s="1035"/>
      <c r="J1" s="504"/>
    </row>
    <row r="2" spans="1:13" ht="37.5" customHeight="1">
      <c r="A2" s="860" t="s">
        <v>909</v>
      </c>
      <c r="B2" s="860"/>
      <c r="C2" s="860"/>
      <c r="D2" s="860"/>
      <c r="E2" s="860"/>
      <c r="F2" s="860"/>
      <c r="G2" s="860"/>
      <c r="H2" s="860"/>
      <c r="I2" s="860"/>
      <c r="J2" s="505"/>
    </row>
    <row r="3" spans="1:13" ht="20.25">
      <c r="A3" s="1036">
        <v>2018</v>
      </c>
      <c r="B3" s="1036"/>
      <c r="C3" s="1036"/>
      <c r="D3" s="1036"/>
      <c r="E3" s="1036"/>
      <c r="F3" s="1036"/>
      <c r="G3" s="1036"/>
      <c r="H3" s="1036"/>
      <c r="I3" s="1036"/>
      <c r="J3" s="506"/>
    </row>
    <row r="9" spans="1:13">
      <c r="M9" s="2"/>
    </row>
    <row r="46" spans="1:8" ht="30" hidden="1">
      <c r="B46" s="581" t="s">
        <v>561</v>
      </c>
      <c r="C46" s="581" t="s">
        <v>748</v>
      </c>
      <c r="D46" s="581" t="s">
        <v>564</v>
      </c>
      <c r="E46" s="581" t="s">
        <v>749</v>
      </c>
      <c r="F46" s="581" t="s">
        <v>750</v>
      </c>
      <c r="G46" s="581" t="s">
        <v>567</v>
      </c>
    </row>
    <row r="47" spans="1:8" hidden="1">
      <c r="A47" t="s">
        <v>795</v>
      </c>
      <c r="B47" s="586">
        <f>SUM('VAB mii lei reg.agr. public'!C14:C27)</f>
        <v>11102965.013131555</v>
      </c>
      <c r="C47" s="586">
        <f>SUM('VAB mii lei reg.agr. public'!D14:D27)</f>
        <v>71891716.001742274</v>
      </c>
      <c r="D47" s="586">
        <f>SUM('VAB mii lei reg.agr. public'!E14:E27)</f>
        <v>13388928.613466941</v>
      </c>
      <c r="E47" s="586">
        <f>SUM('VAB mii lei reg.agr. public'!F14:F27)</f>
        <v>5059406.1360940998</v>
      </c>
      <c r="F47" s="586">
        <f>SUM('VAB mii lei reg.agr. public'!G14:G27)</f>
        <v>1650409.8452342632</v>
      </c>
      <c r="G47" s="586">
        <f>SUM('VAB mii lei reg.agr. public'!H14:H27)</f>
        <v>103093425.6096691</v>
      </c>
    </row>
    <row r="48" spans="1:8" ht="33.75" hidden="1">
      <c r="A48" s="589" t="s">
        <v>560</v>
      </c>
      <c r="B48" s="590">
        <f>pond_ind!B49</f>
        <v>28289242.790731929</v>
      </c>
      <c r="C48" s="590">
        <f>pond_ind!C49</f>
        <v>114309761.22055942</v>
      </c>
      <c r="D48" s="590">
        <f>pond_ind!D49</f>
        <v>31866287.74766231</v>
      </c>
      <c r="E48" s="590">
        <f>pond_ind!E49</f>
        <v>13734316.118228996</v>
      </c>
      <c r="F48" s="590">
        <f>pond_ind!F49</f>
        <v>4308944.6529540364</v>
      </c>
      <c r="G48" s="590">
        <f>pond_ind!G49</f>
        <v>192508552.5301367</v>
      </c>
      <c r="H48" s="118"/>
    </row>
    <row r="49" spans="1:6" hidden="1">
      <c r="A49" t="s">
        <v>803</v>
      </c>
      <c r="B49" s="448">
        <f>B47/B48*100</f>
        <v>39.248010614017169</v>
      </c>
      <c r="C49" s="448">
        <f t="shared" ref="C49:F49" si="0">C47/C48*100</f>
        <v>62.892018349183672</v>
      </c>
      <c r="D49" s="448">
        <f t="shared" si="0"/>
        <v>42.01596596217626</v>
      </c>
      <c r="E49" s="448">
        <f t="shared" si="0"/>
        <v>36.837699762705746</v>
      </c>
      <c r="F49" s="448">
        <f t="shared" si="0"/>
        <v>38.301950434726741</v>
      </c>
    </row>
  </sheetData>
  <mergeCells count="3">
    <mergeCell ref="A1:I1"/>
    <mergeCell ref="A2:I2"/>
    <mergeCell ref="A3:I3"/>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sheetPr>
  <dimension ref="A1:U26"/>
  <sheetViews>
    <sheetView view="pageBreakPreview" zoomScale="70" zoomScaleNormal="70" zoomScaleSheetLayoutView="70" workbookViewId="0">
      <selection activeCell="J52" sqref="J52"/>
    </sheetView>
  </sheetViews>
  <sheetFormatPr defaultRowHeight="15"/>
  <cols>
    <col min="9" max="9" width="13.7109375" customWidth="1"/>
    <col min="18" max="21" width="13.7109375" customWidth="1"/>
    <col min="23" max="29" width="36.140625" customWidth="1"/>
    <col min="30" max="31" width="17.7109375" customWidth="1"/>
  </cols>
  <sheetData>
    <row r="1" spans="1:21" s="105" customFormat="1" ht="47.25" customHeight="1">
      <c r="A1" s="862" t="s">
        <v>910</v>
      </c>
      <c r="B1" s="862"/>
      <c r="C1" s="862"/>
      <c r="D1" s="862"/>
      <c r="E1" s="862"/>
      <c r="F1" s="862"/>
      <c r="G1" s="862"/>
      <c r="H1" s="862"/>
      <c r="I1" s="862"/>
      <c r="J1" s="862" t="s">
        <v>914</v>
      </c>
      <c r="K1" s="862"/>
      <c r="L1" s="862"/>
      <c r="M1" s="862"/>
      <c r="N1" s="862"/>
      <c r="O1" s="862"/>
      <c r="P1" s="862"/>
      <c r="Q1" s="862"/>
      <c r="R1" s="862"/>
      <c r="S1" s="392"/>
      <c r="T1" s="392"/>
      <c r="U1" s="392"/>
    </row>
    <row r="2" spans="1:21" s="105" customFormat="1" ht="39" customHeight="1">
      <c r="A2" s="925" t="s">
        <v>911</v>
      </c>
      <c r="B2" s="925"/>
      <c r="C2" s="925"/>
      <c r="D2" s="925"/>
      <c r="E2" s="925"/>
      <c r="F2" s="925"/>
      <c r="G2" s="925"/>
      <c r="H2" s="925"/>
      <c r="I2" s="925"/>
      <c r="J2" s="925" t="s">
        <v>915</v>
      </c>
      <c r="K2" s="925"/>
      <c r="L2" s="925"/>
      <c r="M2" s="925"/>
      <c r="N2" s="925"/>
      <c r="O2" s="925"/>
      <c r="P2" s="925"/>
      <c r="Q2" s="925"/>
      <c r="R2" s="925"/>
      <c r="S2" s="393"/>
      <c r="T2" s="393"/>
      <c r="U2" s="393"/>
    </row>
    <row r="3" spans="1:21" s="105" customFormat="1" ht="15.75">
      <c r="A3" s="926">
        <v>2018</v>
      </c>
      <c r="B3" s="926"/>
      <c r="C3" s="926"/>
      <c r="D3" s="926"/>
      <c r="E3" s="926"/>
      <c r="F3" s="926"/>
      <c r="G3" s="926"/>
      <c r="H3" s="926"/>
      <c r="I3" s="926"/>
      <c r="J3" s="926">
        <v>2018</v>
      </c>
      <c r="K3" s="926"/>
      <c r="L3" s="926"/>
      <c r="M3" s="926"/>
      <c r="N3" s="926"/>
      <c r="O3" s="926"/>
      <c r="P3" s="926"/>
      <c r="Q3" s="926"/>
      <c r="R3" s="926"/>
      <c r="S3" s="399"/>
      <c r="T3" s="399"/>
      <c r="U3" s="399"/>
    </row>
    <row r="24" spans="1:21" s="105" customFormat="1" ht="51" customHeight="1">
      <c r="A24" s="862" t="s">
        <v>912</v>
      </c>
      <c r="B24" s="862"/>
      <c r="C24" s="862"/>
      <c r="D24" s="862"/>
      <c r="E24" s="862"/>
      <c r="F24" s="862"/>
      <c r="G24" s="862"/>
      <c r="H24" s="862"/>
      <c r="I24" s="862"/>
      <c r="J24" s="862" t="s">
        <v>916</v>
      </c>
      <c r="K24" s="862"/>
      <c r="L24" s="862"/>
      <c r="M24" s="862"/>
      <c r="N24" s="862"/>
      <c r="O24" s="862"/>
      <c r="P24" s="862"/>
      <c r="Q24" s="862"/>
      <c r="R24" s="862"/>
      <c r="S24" s="392"/>
      <c r="T24" s="392"/>
      <c r="U24" s="392"/>
    </row>
    <row r="25" spans="1:21" s="105" customFormat="1" ht="32.25" customHeight="1">
      <c r="A25" s="925" t="s">
        <v>913</v>
      </c>
      <c r="B25" s="925"/>
      <c r="C25" s="925"/>
      <c r="D25" s="925"/>
      <c r="E25" s="925"/>
      <c r="F25" s="925"/>
      <c r="G25" s="925"/>
      <c r="H25" s="925"/>
      <c r="I25" s="925"/>
      <c r="J25" s="925" t="s">
        <v>917</v>
      </c>
      <c r="K25" s="925"/>
      <c r="L25" s="925"/>
      <c r="M25" s="925"/>
      <c r="N25" s="925"/>
      <c r="O25" s="925"/>
      <c r="P25" s="925"/>
      <c r="Q25" s="925"/>
      <c r="R25" s="925"/>
      <c r="S25" s="393"/>
      <c r="T25" s="393"/>
      <c r="U25" s="393"/>
    </row>
    <row r="26" spans="1:21" s="105" customFormat="1" ht="24.6" customHeight="1">
      <c r="A26" s="926">
        <v>2018</v>
      </c>
      <c r="B26" s="926"/>
      <c r="C26" s="926"/>
      <c r="D26" s="926"/>
      <c r="E26" s="926"/>
      <c r="F26" s="926"/>
      <c r="G26" s="926"/>
      <c r="H26" s="926"/>
      <c r="I26" s="926"/>
      <c r="J26" s="926">
        <v>2018</v>
      </c>
      <c r="K26" s="926"/>
      <c r="L26" s="926"/>
      <c r="M26" s="926"/>
      <c r="N26" s="926"/>
      <c r="O26" s="926"/>
      <c r="P26" s="926"/>
      <c r="Q26" s="926"/>
      <c r="R26" s="926"/>
      <c r="S26" s="399"/>
      <c r="T26" s="399"/>
      <c r="U26" s="399"/>
    </row>
  </sheetData>
  <mergeCells count="12">
    <mergeCell ref="A24:I24"/>
    <mergeCell ref="J24:R24"/>
    <mergeCell ref="A25:I25"/>
    <mergeCell ref="J25:R25"/>
    <mergeCell ref="A26:I26"/>
    <mergeCell ref="J26:R26"/>
    <mergeCell ref="A1:I1"/>
    <mergeCell ref="J1:R1"/>
    <mergeCell ref="A2:I2"/>
    <mergeCell ref="J2:R2"/>
    <mergeCell ref="A3:I3"/>
    <mergeCell ref="J3:R3"/>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sheetPr>
  <dimension ref="A1:N77"/>
  <sheetViews>
    <sheetView zoomScale="80" zoomScaleNormal="80" workbookViewId="0">
      <selection activeCell="J52" sqref="J52"/>
    </sheetView>
  </sheetViews>
  <sheetFormatPr defaultRowHeight="15"/>
  <cols>
    <col min="1" max="4" width="19.28515625" customWidth="1"/>
    <col min="5" max="6" width="12.28515625" bestFit="1" customWidth="1"/>
    <col min="7" max="7" width="17.5703125" bestFit="1" customWidth="1"/>
    <col min="8" max="8" width="17.42578125" customWidth="1"/>
  </cols>
  <sheetData>
    <row r="1" spans="1:13">
      <c r="A1" s="998" t="s">
        <v>601</v>
      </c>
      <c r="B1" s="998"/>
      <c r="C1" s="105"/>
      <c r="D1" s="998" t="s">
        <v>602</v>
      </c>
      <c r="E1" s="998"/>
    </row>
    <row r="2" spans="1:13">
      <c r="A2" s="998"/>
      <c r="B2" s="998"/>
      <c r="C2" s="105"/>
      <c r="D2" s="998"/>
      <c r="E2" s="998"/>
    </row>
    <row r="3" spans="1:13">
      <c r="B3" t="s">
        <v>269</v>
      </c>
      <c r="C3" s="105"/>
      <c r="D3" s="105"/>
      <c r="E3" s="105"/>
      <c r="H3" s="997" t="s">
        <v>752</v>
      </c>
      <c r="I3" s="997"/>
      <c r="J3" s="997"/>
      <c r="K3" s="997"/>
      <c r="L3" s="997"/>
    </row>
    <row r="4" spans="1:13" ht="28.15" customHeight="1">
      <c r="A4" s="308" t="s">
        <v>753</v>
      </c>
      <c r="B4" s="552">
        <v>33.6</v>
      </c>
      <c r="D4" s="308" t="s">
        <v>753</v>
      </c>
      <c r="E4" s="552">
        <v>7.6691049115513454</v>
      </c>
    </row>
    <row r="5" spans="1:13" ht="28.15" customHeight="1">
      <c r="A5" s="308" t="s">
        <v>754</v>
      </c>
      <c r="B5" s="552">
        <v>1.5</v>
      </c>
      <c r="D5" s="308" t="s">
        <v>754</v>
      </c>
      <c r="E5" s="552">
        <v>75.364383149780849</v>
      </c>
      <c r="H5" s="9"/>
      <c r="I5" s="10">
        <v>2014</v>
      </c>
      <c r="J5" s="10">
        <v>2015</v>
      </c>
      <c r="K5" s="10">
        <v>2016</v>
      </c>
      <c r="L5" s="11">
        <v>2017</v>
      </c>
      <c r="M5" s="10">
        <v>2018</v>
      </c>
    </row>
    <row r="6" spans="1:13" ht="28.15" customHeight="1">
      <c r="A6" s="308" t="s">
        <v>755</v>
      </c>
      <c r="B6" s="552">
        <v>35.5</v>
      </c>
      <c r="D6" s="308" t="s">
        <v>755</v>
      </c>
      <c r="E6" s="552">
        <v>8.3647695582565689</v>
      </c>
      <c r="H6" s="404" t="s">
        <v>632</v>
      </c>
      <c r="I6" s="405">
        <v>17.974060993435756</v>
      </c>
      <c r="J6" s="405">
        <v>19.088069127994871</v>
      </c>
      <c r="K6" s="406">
        <v>22.66915864261043</v>
      </c>
      <c r="L6" s="407">
        <v>24.096523513149791</v>
      </c>
      <c r="M6" s="407"/>
    </row>
    <row r="7" spans="1:13" ht="28.15" customHeight="1">
      <c r="A7" s="308" t="s">
        <v>756</v>
      </c>
      <c r="B7" s="552">
        <v>22.9</v>
      </c>
      <c r="D7" s="308" t="s">
        <v>756</v>
      </c>
      <c r="E7" s="552">
        <v>7.8959655890604745</v>
      </c>
      <c r="H7" s="404" t="s">
        <v>634</v>
      </c>
      <c r="I7" s="408">
        <v>87.590197959955475</v>
      </c>
      <c r="J7" s="408">
        <v>94.295294601141208</v>
      </c>
      <c r="K7" s="408">
        <v>104.85357883620441</v>
      </c>
      <c r="L7" s="407">
        <v>118.78347155491716</v>
      </c>
      <c r="M7" s="407"/>
    </row>
    <row r="8" spans="1:13" ht="28.15" customHeight="1">
      <c r="A8" s="308" t="s">
        <v>757</v>
      </c>
      <c r="B8" s="552">
        <v>6.5</v>
      </c>
      <c r="D8" s="308" t="s">
        <v>757</v>
      </c>
      <c r="E8" s="552">
        <v>0.70577679135076488</v>
      </c>
      <c r="H8" s="404" t="s">
        <v>635</v>
      </c>
      <c r="I8" s="408">
        <v>22.198217164021738</v>
      </c>
      <c r="J8" s="408">
        <v>22.937285023100369</v>
      </c>
      <c r="K8" s="408">
        <v>26.989267362794955</v>
      </c>
      <c r="L8" s="407">
        <v>28.945039324558486</v>
      </c>
      <c r="M8" s="407"/>
    </row>
    <row r="9" spans="1:13" ht="28.15" customHeight="1">
      <c r="A9" s="308" t="s">
        <v>758</v>
      </c>
      <c r="B9" s="9"/>
      <c r="D9" s="308" t="s">
        <v>758</v>
      </c>
      <c r="E9" s="9"/>
      <c r="H9" s="404" t="s">
        <v>637</v>
      </c>
      <c r="I9" s="408">
        <v>19.554876750897488</v>
      </c>
      <c r="J9" s="408">
        <v>19.357072282352657</v>
      </c>
      <c r="K9" s="408">
        <v>22.929100858687583</v>
      </c>
      <c r="L9" s="407">
        <v>24.135995953374238</v>
      </c>
      <c r="M9" s="407"/>
    </row>
    <row r="10" spans="1:13" ht="28.15" customHeight="1">
      <c r="H10" s="404" t="s">
        <v>702</v>
      </c>
      <c r="I10" s="16">
        <v>20.223907519282037</v>
      </c>
      <c r="J10" s="16">
        <v>20.200723321963807</v>
      </c>
      <c r="K10" s="16">
        <v>23.252771397070191</v>
      </c>
      <c r="L10" s="409">
        <v>24.773385663745483</v>
      </c>
      <c r="M10" s="409"/>
    </row>
    <row r="11" spans="1:13" ht="28.15" customHeight="1">
      <c r="A11" s="998" t="s">
        <v>759</v>
      </c>
      <c r="D11" s="998" t="s">
        <v>603</v>
      </c>
      <c r="E11" s="998"/>
      <c r="H11" s="410" t="s">
        <v>639</v>
      </c>
      <c r="I11" s="411">
        <v>35.291073613479192</v>
      </c>
      <c r="J11" s="411">
        <v>37.429974056539422</v>
      </c>
      <c r="K11" s="411">
        <v>42.843954274408809</v>
      </c>
      <c r="L11" s="412">
        <v>47.435550898002724</v>
      </c>
      <c r="M11" s="412"/>
    </row>
    <row r="12" spans="1:13" ht="28.15" customHeight="1">
      <c r="A12" s="999"/>
      <c r="B12" s="413"/>
      <c r="D12" s="999"/>
      <c r="E12" s="999"/>
    </row>
    <row r="13" spans="1:13" ht="28.15" customHeight="1">
      <c r="A13" s="308" t="s">
        <v>753</v>
      </c>
      <c r="B13" s="552">
        <v>19.5377622478522</v>
      </c>
      <c r="D13" s="308" t="s">
        <v>753</v>
      </c>
      <c r="E13" s="552">
        <v>10.769808983910814</v>
      </c>
    </row>
    <row r="14" spans="1:13" ht="39" customHeight="1">
      <c r="A14" s="308" t="s">
        <v>754</v>
      </c>
      <c r="B14" s="552">
        <v>53.534014449874512</v>
      </c>
      <c r="D14" s="308" t="s">
        <v>754</v>
      </c>
      <c r="E14" s="552">
        <v>69.734530186180535</v>
      </c>
    </row>
    <row r="15" spans="1:13" ht="28.15" customHeight="1">
      <c r="A15" s="308" t="s">
        <v>755</v>
      </c>
      <c r="B15" s="552">
        <v>20.853007655456928</v>
      </c>
      <c r="D15" s="308" t="s">
        <v>755</v>
      </c>
      <c r="E15" s="552">
        <v>12.987179865532761</v>
      </c>
    </row>
    <row r="16" spans="1:13" ht="28.15" customHeight="1">
      <c r="A16" s="308" t="s">
        <v>756</v>
      </c>
      <c r="B16" s="552">
        <v>3.797696360882953</v>
      </c>
      <c r="D16" s="308" t="s">
        <v>756</v>
      </c>
      <c r="E16" s="552">
        <v>4.9075933854889575</v>
      </c>
    </row>
    <row r="17" spans="1:14" ht="28.15" customHeight="1">
      <c r="A17" s="308" t="s">
        <v>757</v>
      </c>
      <c r="B17" s="552">
        <v>2.2775192859333591</v>
      </c>
      <c r="D17" s="308" t="s">
        <v>757</v>
      </c>
      <c r="E17" s="552">
        <v>1.6008875788869621</v>
      </c>
    </row>
    <row r="18" spans="1:14" ht="28.15" customHeight="1">
      <c r="A18" s="308" t="s">
        <v>758</v>
      </c>
      <c r="B18" s="9"/>
      <c r="D18" s="308" t="s">
        <v>758</v>
      </c>
      <c r="E18" s="9"/>
    </row>
    <row r="22" spans="1:14" ht="63" customHeight="1">
      <c r="A22" s="587" t="s">
        <v>386</v>
      </c>
      <c r="B22" s="1037" t="s">
        <v>760</v>
      </c>
      <c r="C22" s="1037"/>
      <c r="D22" s="1037"/>
      <c r="E22" s="1037"/>
      <c r="F22" s="1037"/>
      <c r="G22" s="1037"/>
      <c r="I22" s="1006" t="s">
        <v>746</v>
      </c>
      <c r="J22" s="1007"/>
      <c r="K22" s="1007"/>
      <c r="L22" s="1007"/>
      <c r="M22" s="1007"/>
    </row>
    <row r="23" spans="1:14" ht="15.75">
      <c r="A23" s="588"/>
      <c r="B23" s="395">
        <v>2013</v>
      </c>
      <c r="C23" s="395">
        <v>2014</v>
      </c>
      <c r="D23" s="395">
        <v>2015</v>
      </c>
      <c r="E23" s="395">
        <v>2016</v>
      </c>
      <c r="F23" s="395">
        <v>2017</v>
      </c>
      <c r="G23" s="555">
        <v>2018</v>
      </c>
      <c r="I23" s="549">
        <v>2014</v>
      </c>
      <c r="J23" s="549">
        <v>2015</v>
      </c>
      <c r="K23" s="549">
        <v>2016</v>
      </c>
      <c r="L23" s="549">
        <v>2017</v>
      </c>
      <c r="M23" s="549">
        <v>2018</v>
      </c>
      <c r="N23" s="397"/>
    </row>
    <row r="24" spans="1:14" ht="15.75">
      <c r="A24" s="375" t="s">
        <v>632</v>
      </c>
      <c r="B24" s="364">
        <v>18214.286323012388</v>
      </c>
      <c r="C24" s="365">
        <v>20371.662685298794</v>
      </c>
      <c r="D24" s="365">
        <v>22380.416963397234</v>
      </c>
      <c r="E24" s="365">
        <v>24477.456144904074</v>
      </c>
      <c r="F24" s="365">
        <v>26900.081384074663</v>
      </c>
      <c r="G24" s="556">
        <v>28289.242790731929</v>
      </c>
      <c r="H24" s="375" t="s">
        <v>632</v>
      </c>
      <c r="I24" s="545">
        <v>19.226911595796658</v>
      </c>
      <c r="J24" s="545">
        <v>21.155862738439513</v>
      </c>
      <c r="K24" s="545">
        <v>23.184041645540987</v>
      </c>
      <c r="L24" s="545">
        <v>25.543370788038771</v>
      </c>
      <c r="M24" s="547">
        <v>26.949489351839269</v>
      </c>
      <c r="N24" s="377" t="s">
        <v>633</v>
      </c>
    </row>
    <row r="25" spans="1:14" ht="15.75">
      <c r="A25" s="375" t="s">
        <v>634</v>
      </c>
      <c r="B25" s="366">
        <v>66623.825240484701</v>
      </c>
      <c r="C25" s="367">
        <v>74828.867171513077</v>
      </c>
      <c r="D25" s="367">
        <v>83096.63664634664</v>
      </c>
      <c r="E25" s="367">
        <v>92664.576799596325</v>
      </c>
      <c r="F25" s="367">
        <v>104077.18407805948</v>
      </c>
      <c r="G25" s="557">
        <v>114309.76122055942</v>
      </c>
      <c r="H25" s="375" t="s">
        <v>634</v>
      </c>
      <c r="I25" s="545">
        <v>92.722444513782904</v>
      </c>
      <c r="J25" s="545">
        <v>102.3540369232765</v>
      </c>
      <c r="K25" s="545">
        <v>113.37813926322082</v>
      </c>
      <c r="L25" s="545">
        <v>126.43231360879933</v>
      </c>
      <c r="M25" s="547">
        <v>137.82464393283874</v>
      </c>
      <c r="N25" s="377" t="s">
        <v>701</v>
      </c>
    </row>
    <row r="26" spans="1:14" ht="15.75">
      <c r="A26" s="375" t="s">
        <v>635</v>
      </c>
      <c r="B26" s="366">
        <v>21041.30527695101</v>
      </c>
      <c r="C26" s="367">
        <v>23554.582423283395</v>
      </c>
      <c r="D26" s="367">
        <v>25096.219309651158</v>
      </c>
      <c r="E26" s="367">
        <v>27316.519477161353</v>
      </c>
      <c r="F26" s="367">
        <v>30102.37394705497</v>
      </c>
      <c r="G26" s="557">
        <v>31866.287747662311</v>
      </c>
      <c r="H26" s="375" t="s">
        <v>635</v>
      </c>
      <c r="I26" s="545">
        <v>23.719551906795157</v>
      </c>
      <c r="J26" s="545">
        <v>25.366101951362683</v>
      </c>
      <c r="K26" s="545">
        <v>27.718071174262896</v>
      </c>
      <c r="L26" s="545">
        <v>30.665999688326568</v>
      </c>
      <c r="M26" s="547">
        <v>32.612327348076917</v>
      </c>
      <c r="N26" s="377" t="s">
        <v>636</v>
      </c>
    </row>
    <row r="27" spans="1:14" ht="15.75">
      <c r="A27" s="375" t="s">
        <v>637</v>
      </c>
      <c r="B27" s="366">
        <v>10424.066743753521</v>
      </c>
      <c r="C27" s="367">
        <v>11227.231362690693</v>
      </c>
      <c r="D27" s="367">
        <v>11544.768811149912</v>
      </c>
      <c r="E27" s="367">
        <v>12451.9237042972</v>
      </c>
      <c r="F27" s="367">
        <v>13546.930723620046</v>
      </c>
      <c r="G27" s="557">
        <v>13734.316118228997</v>
      </c>
      <c r="H27" s="375" t="s">
        <v>637</v>
      </c>
      <c r="I27" s="545">
        <v>20.986871769417768</v>
      </c>
      <c r="J27" s="545">
        <v>21.652199652751239</v>
      </c>
      <c r="K27" s="545">
        <v>23.431858083771854</v>
      </c>
      <c r="L27" s="545">
        <v>25.591390888194208</v>
      </c>
      <c r="M27" s="547">
        <v>26.054399435119695</v>
      </c>
      <c r="N27" s="377" t="s">
        <v>638</v>
      </c>
    </row>
    <row r="28" spans="1:14" ht="15.75">
      <c r="A28" s="375" t="s">
        <v>702</v>
      </c>
      <c r="B28" s="366">
        <v>3229.3869646200988</v>
      </c>
      <c r="C28" s="367">
        <v>3499.2903518840508</v>
      </c>
      <c r="D28" s="367">
        <v>3635.6015543569688</v>
      </c>
      <c r="E28" s="367">
        <v>3904.0872717527077</v>
      </c>
      <c r="F28" s="367">
        <v>4254.3194768532867</v>
      </c>
      <c r="G28" s="557">
        <v>4308.9446529540364</v>
      </c>
      <c r="H28" s="375" t="s">
        <v>702</v>
      </c>
      <c r="I28" s="545">
        <v>21.623382409111162</v>
      </c>
      <c r="J28" s="545">
        <v>22.467225860886732</v>
      </c>
      <c r="K28" s="545">
        <v>24.108754182983503</v>
      </c>
      <c r="L28" s="545">
        <v>26.274043989681925</v>
      </c>
      <c r="M28" s="547">
        <v>26.637804983009055</v>
      </c>
      <c r="N28" s="377" t="s">
        <v>642</v>
      </c>
    </row>
    <row r="29" spans="1:14" ht="15.75">
      <c r="A29" s="376" t="s">
        <v>639</v>
      </c>
      <c r="B29" s="368">
        <f t="shared" ref="B29:E29" si="0">SUM(B24:B28)</f>
        <v>119532.87054882172</v>
      </c>
      <c r="C29" s="369">
        <f t="shared" si="0"/>
        <v>133481.63399467003</v>
      </c>
      <c r="D29" s="369">
        <f t="shared" si="0"/>
        <v>145753.64328490192</v>
      </c>
      <c r="E29" s="369">
        <f t="shared" si="0"/>
        <v>160814.56339771167</v>
      </c>
      <c r="F29" s="369">
        <f>SUM(F24:F28)</f>
        <v>178880.88960966247</v>
      </c>
      <c r="G29" s="558">
        <v>192508.55253013672</v>
      </c>
      <c r="H29" s="376" t="s">
        <v>639</v>
      </c>
      <c r="I29" s="546">
        <v>37.532827182867948</v>
      </c>
      <c r="J29" s="546">
        <v>41.009914102176687</v>
      </c>
      <c r="K29" s="546">
        <v>45.274956657015181</v>
      </c>
      <c r="L29" s="546">
        <v>50.40040471415633</v>
      </c>
      <c r="M29" s="548">
        <v>54.302354355253549</v>
      </c>
      <c r="N29" s="378" t="s">
        <v>640</v>
      </c>
    </row>
    <row r="49" spans="1:10" ht="15.75" thickBot="1">
      <c r="D49">
        <v>1000</v>
      </c>
    </row>
    <row r="50" spans="1:10" ht="16.149999999999999" customHeight="1" thickBot="1">
      <c r="B50" s="1009" t="s">
        <v>699</v>
      </c>
      <c r="C50" s="1010"/>
      <c r="D50" s="1010"/>
      <c r="E50" s="1010"/>
      <c r="F50" s="1010"/>
      <c r="G50" s="1010"/>
      <c r="H50" s="1010"/>
      <c r="I50" s="1011"/>
      <c r="J50" s="414" t="s">
        <v>691</v>
      </c>
    </row>
    <row r="51" spans="1:10" ht="15.6" customHeight="1">
      <c r="B51" s="1012" t="s">
        <v>562</v>
      </c>
      <c r="C51" s="1013"/>
      <c r="D51" s="1013"/>
      <c r="E51" s="1014"/>
      <c r="F51" s="1012" t="s">
        <v>761</v>
      </c>
      <c r="G51" s="1013"/>
      <c r="H51" s="1013"/>
      <c r="I51" s="1014"/>
      <c r="J51" s="415"/>
    </row>
    <row r="52" spans="1:10" ht="18.75">
      <c r="B52" s="416">
        <v>2014</v>
      </c>
      <c r="C52" s="417">
        <v>2015</v>
      </c>
      <c r="D52" s="417">
        <v>2016</v>
      </c>
      <c r="E52" s="418">
        <v>2017</v>
      </c>
      <c r="F52" s="416">
        <v>2014</v>
      </c>
      <c r="G52" s="417">
        <v>2015</v>
      </c>
      <c r="H52" s="417">
        <v>2016</v>
      </c>
      <c r="I52" s="418">
        <v>2017</v>
      </c>
      <c r="J52" s="419"/>
    </row>
    <row r="53" spans="1:10" ht="15.75">
      <c r="A53" s="404" t="s">
        <v>632</v>
      </c>
      <c r="B53" s="420">
        <v>104.55649084017627</v>
      </c>
      <c r="C53" s="421">
        <v>99.122661715129723</v>
      </c>
      <c r="D53" s="422">
        <v>106.94102962096908</v>
      </c>
      <c r="E53" s="423">
        <v>103.67248178406115</v>
      </c>
      <c r="F53" s="424">
        <v>104.65916854125116</v>
      </c>
      <c r="G53" s="425">
        <v>99.277874311170493</v>
      </c>
      <c r="H53" s="426">
        <v>107.15308055682036</v>
      </c>
      <c r="I53" s="427">
        <v>103.93581879104458</v>
      </c>
      <c r="J53" s="428" t="s">
        <v>633</v>
      </c>
    </row>
    <row r="54" spans="1:10" ht="15.75">
      <c r="A54" s="404" t="s">
        <v>634</v>
      </c>
      <c r="B54" s="420">
        <v>106.09874365888182</v>
      </c>
      <c r="C54" s="421">
        <v>102.30557977436976</v>
      </c>
      <c r="D54" s="422">
        <v>103.12981383619113</v>
      </c>
      <c r="E54" s="423">
        <v>105.52119850868455</v>
      </c>
      <c r="F54" s="424">
        <v>105.50962756468904</v>
      </c>
      <c r="G54" s="424">
        <v>101.6962992030743</v>
      </c>
      <c r="H54" s="429">
        <v>102.44205503570079</v>
      </c>
      <c r="I54" s="430">
        <v>104.76752602117347</v>
      </c>
      <c r="J54" s="428" t="s">
        <v>762</v>
      </c>
    </row>
    <row r="55" spans="1:10" ht="15.75">
      <c r="A55" s="404" t="s">
        <v>635</v>
      </c>
      <c r="B55" s="420">
        <v>104.764548936007</v>
      </c>
      <c r="C55" s="421">
        <v>96.343222610752449</v>
      </c>
      <c r="D55" s="422">
        <v>105.98518254214231</v>
      </c>
      <c r="E55" s="423">
        <v>104.01414425453501</v>
      </c>
      <c r="F55" s="424">
        <v>105.18495961982293</v>
      </c>
      <c r="G55" s="424">
        <v>96.702016603143832</v>
      </c>
      <c r="H55" s="429">
        <v>106.39895485141766</v>
      </c>
      <c r="I55" s="431">
        <v>104.42660004219508</v>
      </c>
      <c r="J55" s="428" t="s">
        <v>763</v>
      </c>
    </row>
    <row r="56" spans="1:10" ht="15.75">
      <c r="A56" s="404" t="s">
        <v>637</v>
      </c>
      <c r="B56" s="420">
        <v>100.35588912431139</v>
      </c>
      <c r="C56" s="421">
        <v>91.928509108077407</v>
      </c>
      <c r="D56" s="422">
        <v>105.54350361305774</v>
      </c>
      <c r="E56" s="423">
        <v>102.60671717326058</v>
      </c>
      <c r="F56" s="424">
        <v>100.66176040589583</v>
      </c>
      <c r="G56" s="424">
        <v>92.234195238948999</v>
      </c>
      <c r="H56" s="429">
        <v>105.89732787621924</v>
      </c>
      <c r="I56" s="431">
        <v>103.00504495667822</v>
      </c>
      <c r="J56" s="428" t="s">
        <v>764</v>
      </c>
    </row>
    <row r="57" spans="1:10" ht="15.75">
      <c r="A57" s="404" t="s">
        <v>702</v>
      </c>
      <c r="B57" s="420">
        <v>101.34476808736679</v>
      </c>
      <c r="C57" s="421">
        <v>93.414387427255491</v>
      </c>
      <c r="D57" s="422">
        <v>103.57219731158516</v>
      </c>
      <c r="E57" s="423">
        <v>102.74697005578153</v>
      </c>
      <c r="F57" s="424">
        <v>101.34101061121279</v>
      </c>
      <c r="G57" s="424">
        <v>93.420737513535755</v>
      </c>
      <c r="H57" s="429">
        <v>103.49640645911261</v>
      </c>
      <c r="I57" s="431">
        <v>102.75680558073421</v>
      </c>
      <c r="J57" s="428" t="s">
        <v>765</v>
      </c>
    </row>
    <row r="58" spans="1:10" ht="16.5" thickBot="1">
      <c r="A58" s="376" t="s">
        <v>639</v>
      </c>
      <c r="B58" s="432">
        <v>104.99962708959951</v>
      </c>
      <c r="C58" s="433">
        <v>99.661764347643626</v>
      </c>
      <c r="D58" s="434">
        <v>104.40888565875539</v>
      </c>
      <c r="E58" s="435">
        <v>104.69079430999339</v>
      </c>
      <c r="F58" s="436">
        <v>105.06366498839353</v>
      </c>
      <c r="G58" s="436">
        <v>99.725964884479907</v>
      </c>
      <c r="H58" s="437">
        <v>104.47218730491019</v>
      </c>
      <c r="I58" s="438">
        <v>104.77216192023182</v>
      </c>
      <c r="J58" s="439" t="s">
        <v>640</v>
      </c>
    </row>
    <row r="60" spans="1:10" ht="15.75">
      <c r="D60" s="440" t="s">
        <v>766</v>
      </c>
      <c r="E60" s="441"/>
      <c r="F60" s="441"/>
      <c r="G60" s="441"/>
    </row>
    <row r="61" spans="1:10">
      <c r="D61" s="442" t="s">
        <v>767</v>
      </c>
      <c r="E61" s="442" t="s">
        <v>768</v>
      </c>
      <c r="H61" s="442" t="s">
        <v>767</v>
      </c>
      <c r="I61" s="442" t="s">
        <v>768</v>
      </c>
    </row>
    <row r="62" spans="1:10" ht="15.75">
      <c r="C62" s="404" t="s">
        <v>632</v>
      </c>
      <c r="D62" s="423">
        <v>3.6724817840611479</v>
      </c>
      <c r="E62" s="427">
        <v>3.9358187910445821</v>
      </c>
      <c r="G62" t="s">
        <v>769</v>
      </c>
      <c r="H62" s="423">
        <v>4.0141442545350117</v>
      </c>
      <c r="I62" s="431">
        <v>4.4266000421950764</v>
      </c>
    </row>
    <row r="63" spans="1:10" ht="15.75">
      <c r="C63" s="404" t="s">
        <v>634</v>
      </c>
      <c r="D63" s="423">
        <v>5.5211985086845488</v>
      </c>
      <c r="E63" s="430">
        <v>4.7675260211734667</v>
      </c>
      <c r="G63" t="s">
        <v>770</v>
      </c>
      <c r="H63" s="423">
        <v>3.6724817840611479</v>
      </c>
      <c r="I63" s="427">
        <v>3.9358187910445821</v>
      </c>
    </row>
    <row r="64" spans="1:10" ht="15.75">
      <c r="C64" s="404" t="s">
        <v>635</v>
      </c>
      <c r="D64" s="423">
        <v>4.0141442545350117</v>
      </c>
      <c r="E64" s="431">
        <v>4.4266000421950764</v>
      </c>
      <c r="G64" t="s">
        <v>771</v>
      </c>
      <c r="H64" s="423">
        <v>2.6067171732605772</v>
      </c>
      <c r="I64" s="431">
        <v>3.0050449566782191</v>
      </c>
    </row>
    <row r="65" spans="1:9" ht="15.75">
      <c r="C65" s="404" t="s">
        <v>637</v>
      </c>
      <c r="D65" s="423">
        <v>2.6067171732605772</v>
      </c>
      <c r="E65" s="431">
        <v>3.0050449566782191</v>
      </c>
      <c r="G65" t="s">
        <v>772</v>
      </c>
      <c r="H65" s="423">
        <v>2.7469700557815315</v>
      </c>
      <c r="I65" s="431">
        <v>2.7568055807342091</v>
      </c>
    </row>
    <row r="66" spans="1:9" ht="15.75">
      <c r="C66" s="404" t="s">
        <v>702</v>
      </c>
      <c r="D66" s="423">
        <v>2.7469700557815315</v>
      </c>
      <c r="E66" s="431">
        <v>2.7568055807342091</v>
      </c>
      <c r="G66" t="s">
        <v>773</v>
      </c>
      <c r="H66" s="423">
        <v>5.5211985086845488</v>
      </c>
      <c r="I66" s="430">
        <v>4.7675260211734667</v>
      </c>
    </row>
    <row r="67" spans="1:9" ht="16.5" thickBot="1">
      <c r="C67" s="376" t="s">
        <v>639</v>
      </c>
      <c r="D67" s="435">
        <v>4.6907943099933931</v>
      </c>
      <c r="E67" s="438">
        <v>4.7721619202318237</v>
      </c>
      <c r="G67" t="s">
        <v>219</v>
      </c>
      <c r="H67" s="435">
        <v>4.6907943099933931</v>
      </c>
      <c r="I67" s="438">
        <v>4.7721619202318237</v>
      </c>
    </row>
    <row r="69" spans="1:9">
      <c r="A69" s="1015"/>
      <c r="B69" s="1016"/>
      <c r="C69" s="1017"/>
    </row>
    <row r="70" spans="1:9">
      <c r="A70" s="1018"/>
      <c r="B70" s="1019"/>
      <c r="C70" s="1019"/>
    </row>
    <row r="71" spans="1:9">
      <c r="D71" s="1020" t="s">
        <v>774</v>
      </c>
      <c r="E71" s="1020"/>
      <c r="F71" s="1020"/>
      <c r="G71" s="1000"/>
      <c r="H71" s="1000"/>
    </row>
    <row r="72" spans="1:9">
      <c r="D72" s="12">
        <v>2013</v>
      </c>
      <c r="E72" s="12">
        <v>2014</v>
      </c>
      <c r="F72" s="12">
        <v>2015</v>
      </c>
      <c r="G72" s="12">
        <v>2016</v>
      </c>
      <c r="H72" s="12">
        <v>2017</v>
      </c>
      <c r="I72" s="12">
        <v>2018</v>
      </c>
    </row>
    <row r="73" spans="1:9">
      <c r="C73" s="580" t="s">
        <v>632</v>
      </c>
      <c r="D73" s="443">
        <v>51.127741271273933</v>
      </c>
      <c r="E73" s="444">
        <v>50.930898816778083</v>
      </c>
      <c r="F73" s="445">
        <v>50.996746883023761</v>
      </c>
      <c r="G73" s="446">
        <v>52.910985987469836</v>
      </c>
      <c r="H73" s="446">
        <v>50.798447697936147</v>
      </c>
      <c r="I73" s="446">
        <v>50.419854770009934</v>
      </c>
    </row>
    <row r="74" spans="1:9">
      <c r="C74" s="580" t="s">
        <v>635</v>
      </c>
      <c r="D74" s="443">
        <v>62.827839716982162</v>
      </c>
      <c r="E74" s="444">
        <v>62.900373638798214</v>
      </c>
      <c r="F74" s="445">
        <v>61.280526105769439</v>
      </c>
      <c r="G74" s="447">
        <v>62.994342655518977</v>
      </c>
      <c r="H74" s="447">
        <v>61.019717862657352</v>
      </c>
      <c r="I74" s="447">
        <v>60.889670949575262</v>
      </c>
    </row>
    <row r="75" spans="1:9">
      <c r="C75" s="580" t="s">
        <v>637</v>
      </c>
      <c r="D75" s="443">
        <v>57.833335111706106</v>
      </c>
      <c r="E75" s="444">
        <v>55.410263130755631</v>
      </c>
      <c r="F75" s="445">
        <v>51.715430668247464</v>
      </c>
      <c r="G75" s="447">
        <v>53.517704532663558</v>
      </c>
      <c r="H75" s="447">
        <v>50.881660477122203</v>
      </c>
      <c r="I75" s="447">
        <v>48.980568443802639</v>
      </c>
    </row>
    <row r="76" spans="1:9">
      <c r="C76" s="580" t="s">
        <v>702</v>
      </c>
      <c r="D76" s="443">
        <v>59.41108935694556</v>
      </c>
      <c r="E76" s="444">
        <v>57.30601381182592</v>
      </c>
      <c r="F76" s="445">
        <v>53.969375697268276</v>
      </c>
      <c r="G76" s="447">
        <v>54.273168270463167</v>
      </c>
      <c r="H76" s="447">
        <v>52.225356709810164</v>
      </c>
      <c r="I76" s="447">
        <v>50.080811848309935</v>
      </c>
    </row>
    <row r="77" spans="1:9">
      <c r="D77" t="s">
        <v>775</v>
      </c>
      <c r="E77" t="s">
        <v>776</v>
      </c>
    </row>
  </sheetData>
  <mergeCells count="12">
    <mergeCell ref="B50:I50"/>
    <mergeCell ref="B51:E51"/>
    <mergeCell ref="F51:I51"/>
    <mergeCell ref="A69:C70"/>
    <mergeCell ref="D71:H71"/>
    <mergeCell ref="B22:G22"/>
    <mergeCell ref="I22:M22"/>
    <mergeCell ref="A1:B2"/>
    <mergeCell ref="D1:E2"/>
    <mergeCell ref="H3:L3"/>
    <mergeCell ref="A11:A12"/>
    <mergeCell ref="D11:E12"/>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L61"/>
  <sheetViews>
    <sheetView topLeftCell="A13" zoomScale="70" zoomScaleNormal="70" workbookViewId="0">
      <selection activeCell="O48" sqref="O48"/>
    </sheetView>
  </sheetViews>
  <sheetFormatPr defaultRowHeight="15"/>
  <cols>
    <col min="1" max="4" width="19.28515625" customWidth="1"/>
    <col min="5" max="6" width="12.28515625" bestFit="1" customWidth="1"/>
  </cols>
  <sheetData>
    <row r="1" spans="1:12">
      <c r="A1" s="998" t="s">
        <v>601</v>
      </c>
      <c r="B1" s="998"/>
      <c r="C1" s="105"/>
      <c r="D1" s="998" t="s">
        <v>602</v>
      </c>
      <c r="E1" s="998"/>
    </row>
    <row r="2" spans="1:12">
      <c r="A2" s="998"/>
      <c r="B2" s="998"/>
      <c r="C2" s="105"/>
      <c r="D2" s="998"/>
      <c r="E2" s="998"/>
    </row>
    <row r="3" spans="1:12">
      <c r="B3" t="s">
        <v>269</v>
      </c>
      <c r="C3" s="105"/>
      <c r="D3" s="105"/>
      <c r="E3" s="105"/>
      <c r="H3" s="997" t="s">
        <v>752</v>
      </c>
      <c r="I3" s="997"/>
      <c r="J3" s="997"/>
      <c r="K3" s="997"/>
      <c r="L3" s="997"/>
    </row>
    <row r="4" spans="1:12" ht="28.15" customHeight="1">
      <c r="A4" s="308" t="s">
        <v>753</v>
      </c>
      <c r="B4" s="403">
        <v>32.764220159778056</v>
      </c>
      <c r="D4" s="308" t="s">
        <v>753</v>
      </c>
      <c r="E4" s="403">
        <v>7.6818383273587436</v>
      </c>
    </row>
    <row r="5" spans="1:12" ht="28.15" customHeight="1">
      <c r="A5" s="308" t="s">
        <v>754</v>
      </c>
      <c r="B5" s="403">
        <v>2.9062834200937306</v>
      </c>
      <c r="D5" s="308" t="s">
        <v>754</v>
      </c>
      <c r="E5" s="403">
        <v>75.982511585798562</v>
      </c>
      <c r="H5" s="9"/>
      <c r="I5" s="10">
        <v>2014</v>
      </c>
      <c r="J5" s="10">
        <v>2015</v>
      </c>
      <c r="K5" s="10">
        <v>2016</v>
      </c>
      <c r="L5" s="11">
        <v>2017</v>
      </c>
    </row>
    <row r="6" spans="1:12" ht="28.15" customHeight="1">
      <c r="A6" s="308" t="s">
        <v>755</v>
      </c>
      <c r="B6" s="403">
        <v>34.058893891465566</v>
      </c>
      <c r="D6" s="308" t="s">
        <v>755</v>
      </c>
      <c r="E6" s="403">
        <v>7.973554592591829</v>
      </c>
      <c r="H6" s="404" t="s">
        <v>632</v>
      </c>
      <c r="I6" s="405">
        <v>17.974060993435756</v>
      </c>
      <c r="J6" s="405">
        <v>19.088069127994871</v>
      </c>
      <c r="K6" s="406">
        <v>22.66915864261043</v>
      </c>
      <c r="L6" s="407">
        <v>24.096523513149791</v>
      </c>
    </row>
    <row r="7" spans="1:12" ht="28.15" customHeight="1">
      <c r="A7" s="308" t="s">
        <v>756</v>
      </c>
      <c r="B7" s="403">
        <v>23.889323144835164</v>
      </c>
      <c r="D7" s="308" t="s">
        <v>756</v>
      </c>
      <c r="E7" s="403">
        <v>7.7140284439499993</v>
      </c>
      <c r="H7" s="404" t="s">
        <v>634</v>
      </c>
      <c r="I7" s="408">
        <v>87.590197959955475</v>
      </c>
      <c r="J7" s="408">
        <v>94.295294601141208</v>
      </c>
      <c r="K7" s="408">
        <v>104.85357883620441</v>
      </c>
      <c r="L7" s="407">
        <v>118.78347155491716</v>
      </c>
    </row>
    <row r="8" spans="1:12" ht="28.15" customHeight="1">
      <c r="A8" s="308" t="s">
        <v>757</v>
      </c>
      <c r="B8" s="403">
        <v>6.3812793838274828</v>
      </c>
      <c r="D8" s="308" t="s">
        <v>757</v>
      </c>
      <c r="E8" s="403">
        <v>0.64806705030087897</v>
      </c>
      <c r="H8" s="404" t="s">
        <v>635</v>
      </c>
      <c r="I8" s="408">
        <v>22.198217164021738</v>
      </c>
      <c r="J8" s="408">
        <v>22.937285023100369</v>
      </c>
      <c r="K8" s="408">
        <v>26.989267362794955</v>
      </c>
      <c r="L8" s="407">
        <v>28.945039324558486</v>
      </c>
    </row>
    <row r="9" spans="1:12" ht="28.15" customHeight="1">
      <c r="A9" s="308" t="s">
        <v>758</v>
      </c>
      <c r="B9" s="9"/>
      <c r="D9" s="308" t="s">
        <v>758</v>
      </c>
      <c r="E9" s="9"/>
      <c r="H9" s="404" t="s">
        <v>637</v>
      </c>
      <c r="I9" s="408">
        <v>19.554876750897488</v>
      </c>
      <c r="J9" s="408">
        <v>19.357072282352657</v>
      </c>
      <c r="K9" s="408">
        <v>22.929100858687583</v>
      </c>
      <c r="L9" s="407">
        <v>24.135995953374238</v>
      </c>
    </row>
    <row r="10" spans="1:12" ht="28.15" customHeight="1">
      <c r="H10" s="404" t="s">
        <v>702</v>
      </c>
      <c r="I10" s="16">
        <v>20.223907519282037</v>
      </c>
      <c r="J10" s="16">
        <v>20.200723321963807</v>
      </c>
      <c r="K10" s="16">
        <v>23.252771397070191</v>
      </c>
      <c r="L10" s="409">
        <v>24.773385663745483</v>
      </c>
    </row>
    <row r="11" spans="1:12" ht="28.15" customHeight="1">
      <c r="A11" s="998" t="s">
        <v>759</v>
      </c>
      <c r="D11" s="998" t="s">
        <v>603</v>
      </c>
      <c r="E11" s="998"/>
      <c r="H11" s="410" t="s">
        <v>639</v>
      </c>
      <c r="I11" s="411">
        <v>35.291073613479192</v>
      </c>
      <c r="J11" s="411">
        <v>37.429974056539422</v>
      </c>
      <c r="K11" s="411">
        <v>42.843954274408809</v>
      </c>
      <c r="L11" s="412">
        <v>47.435550898002724</v>
      </c>
    </row>
    <row r="12" spans="1:12" ht="28.15" customHeight="1">
      <c r="A12" s="999"/>
      <c r="B12" s="551"/>
      <c r="D12" s="999"/>
      <c r="E12" s="999"/>
    </row>
    <row r="13" spans="1:12" ht="28.15" customHeight="1">
      <c r="A13" s="308" t="s">
        <v>753</v>
      </c>
      <c r="B13" s="403">
        <v>19.373008057966214</v>
      </c>
      <c r="D13" s="308" t="s">
        <v>753</v>
      </c>
      <c r="E13" s="403">
        <v>10.993641003112673</v>
      </c>
    </row>
    <row r="14" spans="1:12" ht="28.15" customHeight="1">
      <c r="A14" s="308" t="s">
        <v>754</v>
      </c>
      <c r="B14" s="403">
        <v>53.761547450541592</v>
      </c>
      <c r="D14" s="308" t="s">
        <v>754</v>
      </c>
      <c r="E14" s="403">
        <v>68.883925432547571</v>
      </c>
    </row>
    <row r="15" spans="1:12" ht="28.15" customHeight="1">
      <c r="A15" s="308" t="s">
        <v>755</v>
      </c>
      <c r="B15" s="403">
        <v>20.581858778396729</v>
      </c>
      <c r="D15" s="308" t="s">
        <v>755</v>
      </c>
      <c r="E15" s="403">
        <v>13.301868148747964</v>
      </c>
    </row>
    <row r="16" spans="1:12" ht="28.15" customHeight="1">
      <c r="A16" s="308" t="s">
        <v>756</v>
      </c>
      <c r="B16" s="403">
        <v>3.8102464033850878</v>
      </c>
      <c r="D16" s="308" t="s">
        <v>756</v>
      </c>
      <c r="E16" s="403">
        <v>5.1391341851627992</v>
      </c>
    </row>
    <row r="17" spans="1:11" ht="28.15" customHeight="1">
      <c r="A17" s="308" t="s">
        <v>757</v>
      </c>
      <c r="B17" s="403">
        <v>2.4733393097103877</v>
      </c>
      <c r="D17" s="308" t="s">
        <v>757</v>
      </c>
      <c r="E17" s="403">
        <v>1.6814312304289765</v>
      </c>
    </row>
    <row r="18" spans="1:11" ht="28.15" customHeight="1">
      <c r="A18" s="308" t="s">
        <v>758</v>
      </c>
      <c r="B18" s="9"/>
      <c r="D18" s="308" t="s">
        <v>758</v>
      </c>
      <c r="E18" s="9"/>
    </row>
    <row r="22" spans="1:11" ht="63">
      <c r="A22" s="1001" t="s">
        <v>386</v>
      </c>
      <c r="B22" s="1003" t="s">
        <v>760</v>
      </c>
      <c r="C22" s="1004"/>
      <c r="D22" s="1004"/>
      <c r="E22" s="1004"/>
      <c r="F22" s="1005"/>
      <c r="G22" s="1006" t="s">
        <v>746</v>
      </c>
      <c r="H22" s="1007"/>
      <c r="I22" s="1007"/>
      <c r="J22" s="1008"/>
      <c r="K22" s="397" t="s">
        <v>691</v>
      </c>
    </row>
    <row r="23" spans="1:11" ht="15.75">
      <c r="A23" s="1002"/>
      <c r="B23" s="554">
        <v>2013</v>
      </c>
      <c r="C23" s="554">
        <v>2014</v>
      </c>
      <c r="D23" s="554">
        <v>2015</v>
      </c>
      <c r="E23" s="554">
        <v>2016</v>
      </c>
      <c r="F23" s="554">
        <v>2017</v>
      </c>
      <c r="G23" s="550">
        <v>2014</v>
      </c>
      <c r="H23" s="550">
        <v>2015</v>
      </c>
      <c r="I23" s="550">
        <v>2016</v>
      </c>
      <c r="J23" s="550">
        <v>2017</v>
      </c>
      <c r="K23" s="397"/>
    </row>
    <row r="24" spans="1:11" ht="15.75">
      <c r="A24" s="375" t="s">
        <v>632</v>
      </c>
      <c r="B24" s="364">
        <v>18214.286323012388</v>
      </c>
      <c r="C24" s="365">
        <v>20371.662685298794</v>
      </c>
      <c r="D24" s="365">
        <v>22380.416963397234</v>
      </c>
      <c r="E24" s="365">
        <v>24477.456144904074</v>
      </c>
      <c r="F24" s="400">
        <v>26900.081384074663</v>
      </c>
      <c r="G24" s="370">
        <v>104.55649084017627</v>
      </c>
      <c r="H24" s="371">
        <v>99.122661715129723</v>
      </c>
      <c r="I24" s="371">
        <v>106.94102962096908</v>
      </c>
      <c r="J24" s="371">
        <v>103.67248178406115</v>
      </c>
      <c r="K24" s="377" t="s">
        <v>633</v>
      </c>
    </row>
    <row r="25" spans="1:11" ht="15.75">
      <c r="A25" s="375" t="s">
        <v>634</v>
      </c>
      <c r="B25" s="366">
        <v>66623.825240484701</v>
      </c>
      <c r="C25" s="367">
        <v>74828.867171513077</v>
      </c>
      <c r="D25" s="367">
        <v>83096.63664634664</v>
      </c>
      <c r="E25" s="367">
        <v>92664.576799596325</v>
      </c>
      <c r="F25" s="401">
        <v>104077.18407805948</v>
      </c>
      <c r="G25" s="370">
        <v>106.09874365888182</v>
      </c>
      <c r="H25" s="372">
        <v>102.30557977436976</v>
      </c>
      <c r="I25" s="372">
        <v>103.12981383619113</v>
      </c>
      <c r="J25" s="372">
        <v>105.52119850868455</v>
      </c>
      <c r="K25" s="377" t="s">
        <v>701</v>
      </c>
    </row>
    <row r="26" spans="1:11" ht="15.75">
      <c r="A26" s="375" t="s">
        <v>635</v>
      </c>
      <c r="B26" s="366">
        <v>21041.30527695101</v>
      </c>
      <c r="C26" s="367">
        <v>23554.582423283395</v>
      </c>
      <c r="D26" s="367">
        <v>25096.219309651158</v>
      </c>
      <c r="E26" s="367">
        <v>27316.519477161353</v>
      </c>
      <c r="F26" s="401">
        <v>30102.37394705497</v>
      </c>
      <c r="G26" s="370">
        <v>104.764548936007</v>
      </c>
      <c r="H26" s="372">
        <v>96.343222610752449</v>
      </c>
      <c r="I26" s="372">
        <v>105.98518254214231</v>
      </c>
      <c r="J26" s="372">
        <v>104.01414425453501</v>
      </c>
      <c r="K26" s="377" t="s">
        <v>636</v>
      </c>
    </row>
    <row r="27" spans="1:11" ht="15.75">
      <c r="A27" s="375" t="s">
        <v>637</v>
      </c>
      <c r="B27" s="366">
        <v>10424.066743753521</v>
      </c>
      <c r="C27" s="367">
        <v>11227.231362690693</v>
      </c>
      <c r="D27" s="367">
        <v>11544.768811149912</v>
      </c>
      <c r="E27" s="367">
        <v>12451.9237042972</v>
      </c>
      <c r="F27" s="401">
        <v>13546.930723620046</v>
      </c>
      <c r="G27" s="370">
        <v>100.35588912431139</v>
      </c>
      <c r="H27" s="372">
        <v>91.928509108077407</v>
      </c>
      <c r="I27" s="372">
        <v>105.54350361305774</v>
      </c>
      <c r="J27" s="372">
        <v>102.60671717326058</v>
      </c>
      <c r="K27" s="377" t="s">
        <v>638</v>
      </c>
    </row>
    <row r="28" spans="1:11" ht="15.75">
      <c r="A28" s="375" t="s">
        <v>702</v>
      </c>
      <c r="B28" s="366">
        <v>3229.3869646200988</v>
      </c>
      <c r="C28" s="367">
        <v>3499.2903518840508</v>
      </c>
      <c r="D28" s="367">
        <v>3635.6015543569688</v>
      </c>
      <c r="E28" s="367">
        <v>3904.0872717527077</v>
      </c>
      <c r="F28" s="401">
        <v>4254.3194768532867</v>
      </c>
      <c r="G28" s="370">
        <v>101.34476808736679</v>
      </c>
      <c r="H28" s="372">
        <v>93.414387427255491</v>
      </c>
      <c r="I28" s="372">
        <v>103.57219731158516</v>
      </c>
      <c r="J28" s="372">
        <v>102.74697005578153</v>
      </c>
      <c r="K28" s="377" t="s">
        <v>642</v>
      </c>
    </row>
    <row r="29" spans="1:11" ht="15.75">
      <c r="A29" s="376" t="s">
        <v>639</v>
      </c>
      <c r="B29" s="368">
        <f t="shared" ref="B29:E29" si="0">SUM(B24:B28)</f>
        <v>119532.87054882172</v>
      </c>
      <c r="C29" s="369">
        <f t="shared" si="0"/>
        <v>133481.63399467003</v>
      </c>
      <c r="D29" s="369">
        <f t="shared" si="0"/>
        <v>145753.64328490192</v>
      </c>
      <c r="E29" s="369">
        <f t="shared" si="0"/>
        <v>160814.56339771167</v>
      </c>
      <c r="F29" s="402">
        <f>SUM(F24:F28)</f>
        <v>178880.88960966247</v>
      </c>
      <c r="G29" s="373">
        <v>104.99962708959951</v>
      </c>
      <c r="H29" s="374">
        <v>99.661764347643626</v>
      </c>
      <c r="I29" s="374">
        <v>104.40888565875539</v>
      </c>
      <c r="J29" s="374">
        <v>104.69079430999339</v>
      </c>
      <c r="K29" s="378" t="s">
        <v>640</v>
      </c>
    </row>
    <row r="32" spans="1:11" ht="15.75" thickBot="1">
      <c r="D32">
        <v>1000</v>
      </c>
    </row>
    <row r="33" spans="1:12" ht="16.149999999999999" customHeight="1" thickBot="1">
      <c r="B33" s="1009" t="s">
        <v>699</v>
      </c>
      <c r="C33" s="1010"/>
      <c r="D33" s="1010"/>
      <c r="E33" s="1010"/>
      <c r="F33" s="1010"/>
      <c r="G33" s="1010"/>
      <c r="H33" s="1010"/>
      <c r="I33" s="1011"/>
      <c r="J33" s="414" t="s">
        <v>691</v>
      </c>
    </row>
    <row r="34" spans="1:12" ht="15.6" customHeight="1">
      <c r="B34" s="1012" t="s">
        <v>562</v>
      </c>
      <c r="C34" s="1013"/>
      <c r="D34" s="1013"/>
      <c r="E34" s="1014"/>
      <c r="F34" s="1012" t="s">
        <v>761</v>
      </c>
      <c r="G34" s="1013"/>
      <c r="H34" s="1013"/>
      <c r="I34" s="1014"/>
      <c r="J34" s="415"/>
    </row>
    <row r="35" spans="1:12" ht="18.75">
      <c r="B35" s="416">
        <v>2014</v>
      </c>
      <c r="C35" s="417">
        <v>2015</v>
      </c>
      <c r="D35" s="417">
        <v>2016</v>
      </c>
      <c r="E35" s="418">
        <v>2017</v>
      </c>
      <c r="F35" s="416">
        <v>2014</v>
      </c>
      <c r="G35" s="417">
        <v>2015</v>
      </c>
      <c r="H35" s="417">
        <v>2016</v>
      </c>
      <c r="I35" s="418">
        <v>2017</v>
      </c>
      <c r="J35" s="419"/>
    </row>
    <row r="36" spans="1:12" ht="15.75">
      <c r="A36" s="404" t="s">
        <v>632</v>
      </c>
      <c r="B36" s="420">
        <v>104.55649084017627</v>
      </c>
      <c r="C36" s="421">
        <v>99.122661715129723</v>
      </c>
      <c r="D36" s="422">
        <v>106.94102962096908</v>
      </c>
      <c r="E36" s="423">
        <v>103.67248178406115</v>
      </c>
      <c r="F36" s="424">
        <v>104.65916854125116</v>
      </c>
      <c r="G36" s="425">
        <v>99.277874311170493</v>
      </c>
      <c r="H36" s="426">
        <v>107.15308055682036</v>
      </c>
      <c r="I36" s="427">
        <v>103.93581879104458</v>
      </c>
      <c r="J36" s="428" t="s">
        <v>633</v>
      </c>
    </row>
    <row r="37" spans="1:12" ht="15.75">
      <c r="A37" s="404" t="s">
        <v>634</v>
      </c>
      <c r="B37" s="420">
        <v>106.09874365888182</v>
      </c>
      <c r="C37" s="421">
        <v>102.30557977436976</v>
      </c>
      <c r="D37" s="422">
        <v>103.12981383619113</v>
      </c>
      <c r="E37" s="423">
        <v>105.52119850868455</v>
      </c>
      <c r="F37" s="424">
        <v>105.50962756468904</v>
      </c>
      <c r="G37" s="424">
        <v>101.6962992030743</v>
      </c>
      <c r="H37" s="429">
        <v>102.44205503570079</v>
      </c>
      <c r="I37" s="430">
        <v>104.76752602117347</v>
      </c>
      <c r="J37" s="428" t="s">
        <v>762</v>
      </c>
    </row>
    <row r="38" spans="1:12" ht="15.75">
      <c r="A38" s="404" t="s">
        <v>635</v>
      </c>
      <c r="B38" s="420">
        <v>104.764548936007</v>
      </c>
      <c r="C38" s="421">
        <v>96.343222610752449</v>
      </c>
      <c r="D38" s="422">
        <v>105.98518254214231</v>
      </c>
      <c r="E38" s="423">
        <v>104.01414425453501</v>
      </c>
      <c r="F38" s="424">
        <v>105.18495961982293</v>
      </c>
      <c r="G38" s="424">
        <v>96.702016603143832</v>
      </c>
      <c r="H38" s="429">
        <v>106.39895485141766</v>
      </c>
      <c r="I38" s="431">
        <v>104.42660004219508</v>
      </c>
      <c r="J38" s="428" t="s">
        <v>763</v>
      </c>
    </row>
    <row r="39" spans="1:12" ht="15.75">
      <c r="A39" s="404" t="s">
        <v>637</v>
      </c>
      <c r="B39" s="420">
        <v>100.35588912431139</v>
      </c>
      <c r="C39" s="421">
        <v>91.928509108077407</v>
      </c>
      <c r="D39" s="422">
        <v>105.54350361305774</v>
      </c>
      <c r="E39" s="423">
        <v>102.60671717326058</v>
      </c>
      <c r="F39" s="424">
        <v>100.66176040589583</v>
      </c>
      <c r="G39" s="424">
        <v>92.234195238948999</v>
      </c>
      <c r="H39" s="429">
        <v>105.89732787621924</v>
      </c>
      <c r="I39" s="431">
        <v>103.00504495667822</v>
      </c>
      <c r="J39" s="428" t="s">
        <v>764</v>
      </c>
    </row>
    <row r="40" spans="1:12" ht="15.75">
      <c r="A40" s="404" t="s">
        <v>702</v>
      </c>
      <c r="B40" s="420">
        <v>101.34476808736679</v>
      </c>
      <c r="C40" s="421">
        <v>93.414387427255491</v>
      </c>
      <c r="D40" s="422">
        <v>103.57219731158516</v>
      </c>
      <c r="E40" s="423">
        <v>102.74697005578153</v>
      </c>
      <c r="F40" s="424">
        <v>101.34101061121279</v>
      </c>
      <c r="G40" s="424">
        <v>93.420737513535755</v>
      </c>
      <c r="H40" s="429">
        <v>103.49640645911261</v>
      </c>
      <c r="I40" s="431">
        <v>102.75680558073421</v>
      </c>
      <c r="J40" s="428" t="s">
        <v>765</v>
      </c>
    </row>
    <row r="41" spans="1:12" ht="16.5" thickBot="1">
      <c r="A41" s="376" t="s">
        <v>639</v>
      </c>
      <c r="B41" s="432">
        <v>104.99962708959951</v>
      </c>
      <c r="C41" s="433">
        <v>99.661764347643626</v>
      </c>
      <c r="D41" s="434">
        <v>104.40888565875539</v>
      </c>
      <c r="E41" s="435">
        <v>104.69079430999339</v>
      </c>
      <c r="F41" s="436">
        <v>105.06366498839353</v>
      </c>
      <c r="G41" s="436">
        <v>99.725964884479907</v>
      </c>
      <c r="H41" s="437">
        <v>104.47218730491019</v>
      </c>
      <c r="I41" s="438">
        <v>104.77216192023182</v>
      </c>
      <c r="J41" s="439" t="s">
        <v>640</v>
      </c>
    </row>
    <row r="43" spans="1:12" ht="15.75">
      <c r="D43" s="440" t="s">
        <v>766</v>
      </c>
      <c r="E43" s="441"/>
      <c r="F43" s="441"/>
      <c r="G43" s="441"/>
    </row>
    <row r="44" spans="1:12">
      <c r="D44" s="560" t="s">
        <v>767</v>
      </c>
      <c r="E44" s="442" t="s">
        <v>768</v>
      </c>
      <c r="H44" s="442" t="s">
        <v>767</v>
      </c>
      <c r="I44" s="442" t="s">
        <v>768</v>
      </c>
      <c r="K44" t="s">
        <v>767</v>
      </c>
      <c r="L44" s="442" t="s">
        <v>768</v>
      </c>
    </row>
    <row r="45" spans="1:12">
      <c r="D45" s="442"/>
      <c r="E45" s="442">
        <v>2018</v>
      </c>
      <c r="F45" s="442"/>
      <c r="H45" s="442"/>
      <c r="I45" s="442"/>
      <c r="K45" s="442">
        <v>2018</v>
      </c>
      <c r="L45" s="442">
        <v>2018</v>
      </c>
    </row>
    <row r="46" spans="1:12" ht="15.75">
      <c r="C46" s="404" t="s">
        <v>632</v>
      </c>
      <c r="D46" s="423">
        <v>3.6737914430600398</v>
      </c>
      <c r="E46" s="427">
        <v>3.8834634934295025</v>
      </c>
      <c r="F46" s="442"/>
      <c r="G46" t="s">
        <v>769</v>
      </c>
      <c r="H46" s="423">
        <v>4.0141442545350117</v>
      </c>
      <c r="I46" s="431">
        <v>4.4266000421950764</v>
      </c>
      <c r="J46" t="s">
        <v>769</v>
      </c>
      <c r="K46" s="561">
        <f>D48</f>
        <v>4.0968202059594745</v>
      </c>
      <c r="L46" s="561">
        <f>E48</f>
        <v>4.4983752622114253</v>
      </c>
    </row>
    <row r="47" spans="1:12" ht="15.75">
      <c r="C47" s="404" t="s">
        <v>634</v>
      </c>
      <c r="D47" s="423">
        <v>5.2968065121049079</v>
      </c>
      <c r="E47" s="430">
        <v>4.477669067868689</v>
      </c>
      <c r="F47" s="442"/>
      <c r="G47" t="s">
        <v>770</v>
      </c>
      <c r="H47" s="423">
        <v>3.6724817840611479</v>
      </c>
      <c r="I47" s="427">
        <v>3.9358187910445821</v>
      </c>
      <c r="J47" t="s">
        <v>770</v>
      </c>
      <c r="K47" s="561">
        <f>D46</f>
        <v>3.6737914430600398</v>
      </c>
      <c r="L47" s="561">
        <f>E46</f>
        <v>3.8834634934295025</v>
      </c>
    </row>
    <row r="48" spans="1:12" ht="15.75">
      <c r="C48" s="404" t="s">
        <v>635</v>
      </c>
      <c r="D48" s="423">
        <v>4.0968202059594745</v>
      </c>
      <c r="E48" s="431">
        <v>4.4983752622114253</v>
      </c>
      <c r="F48" s="442"/>
      <c r="G48" t="s">
        <v>771</v>
      </c>
      <c r="H48" s="423">
        <v>2.6067171732605772</v>
      </c>
      <c r="I48" s="431">
        <v>3.0050449566782191</v>
      </c>
      <c r="J48" t="s">
        <v>771</v>
      </c>
      <c r="K48" s="562">
        <f>D49</f>
        <v>0.3093212295885337</v>
      </c>
      <c r="L48" s="562">
        <f>E49</f>
        <v>0.72863959510695508</v>
      </c>
    </row>
    <row r="49" spans="1:12" ht="15.75">
      <c r="C49" s="404" t="s">
        <v>637</v>
      </c>
      <c r="D49" s="423">
        <v>0.3093212295885337</v>
      </c>
      <c r="E49" s="431">
        <v>0.72863959510695508</v>
      </c>
      <c r="F49" s="442"/>
      <c r="G49" t="s">
        <v>772</v>
      </c>
      <c r="H49" s="423">
        <v>2.7469700557815315</v>
      </c>
      <c r="I49" s="431">
        <v>2.7568055807342091</v>
      </c>
      <c r="J49" t="s">
        <v>772</v>
      </c>
      <c r="K49" s="562">
        <f>D50</f>
        <v>0.23097774943036598</v>
      </c>
      <c r="L49" s="562">
        <v>0.72863959510695508</v>
      </c>
    </row>
    <row r="50" spans="1:12" ht="15.75">
      <c r="C50" s="404" t="s">
        <v>702</v>
      </c>
      <c r="D50" s="423">
        <v>0.23097774943036598</v>
      </c>
      <c r="E50" s="431">
        <v>0.31536916562420458</v>
      </c>
      <c r="F50" s="442"/>
      <c r="G50" t="s">
        <v>773</v>
      </c>
      <c r="H50" s="423">
        <v>5.5211985086845488</v>
      </c>
      <c r="I50" s="430">
        <v>4.7675260211734667</v>
      </c>
      <c r="J50" t="s">
        <v>773</v>
      </c>
      <c r="K50" s="562">
        <v>0.23097774943036598</v>
      </c>
      <c r="L50" s="562">
        <v>0.23097774943036598</v>
      </c>
    </row>
    <row r="51" spans="1:12" ht="16.5" thickBot="1">
      <c r="C51" s="376" t="s">
        <v>639</v>
      </c>
      <c r="D51" s="435">
        <v>4.2999999999999972</v>
      </c>
      <c r="E51" s="438">
        <v>4.4212803777815992</v>
      </c>
      <c r="F51" s="442"/>
      <c r="G51" t="s">
        <v>219</v>
      </c>
      <c r="H51" s="435">
        <v>4.6907943099933931</v>
      </c>
      <c r="I51" s="438">
        <v>4.7721619202318237</v>
      </c>
      <c r="J51" t="s">
        <v>219</v>
      </c>
      <c r="K51" s="563">
        <f>D51</f>
        <v>4.2999999999999972</v>
      </c>
      <c r="L51" s="563">
        <f>E51</f>
        <v>4.4212803777815992</v>
      </c>
    </row>
    <row r="52" spans="1:12" ht="15.75">
      <c r="E52" s="564">
        <v>100</v>
      </c>
    </row>
    <row r="53" spans="1:12">
      <c r="A53" s="1015" t="s">
        <v>386</v>
      </c>
      <c r="B53" s="1016"/>
      <c r="C53" s="1017"/>
    </row>
    <row r="54" spans="1:12">
      <c r="A54" s="1018"/>
      <c r="B54" s="1019"/>
      <c r="C54" s="1019"/>
    </row>
    <row r="55" spans="1:12">
      <c r="D55" s="1038" t="s">
        <v>774</v>
      </c>
      <c r="E55" s="1039"/>
      <c r="F55" s="1039"/>
      <c r="G55" s="1039"/>
      <c r="H55" s="1039"/>
      <c r="I55" s="1039"/>
    </row>
    <row r="56" spans="1:12">
      <c r="D56" s="12">
        <v>2013</v>
      </c>
      <c r="E56" s="12">
        <v>2014</v>
      </c>
      <c r="F56" s="12">
        <v>2015</v>
      </c>
      <c r="G56" s="12">
        <v>2016</v>
      </c>
      <c r="H56" s="12">
        <v>2017</v>
      </c>
      <c r="I56" s="12">
        <v>2018</v>
      </c>
    </row>
    <row r="57" spans="1:12">
      <c r="A57" s="1021" t="s">
        <v>632</v>
      </c>
      <c r="B57" s="1022"/>
      <c r="C57" s="1023"/>
      <c r="D57" s="443">
        <v>51.127741271273933</v>
      </c>
      <c r="E57" s="444">
        <v>50.930898816778083</v>
      </c>
      <c r="F57" s="445">
        <v>50.996746883023761</v>
      </c>
      <c r="G57" s="446">
        <v>52.910985987469836</v>
      </c>
      <c r="H57" s="446">
        <v>50.798447697936147</v>
      </c>
      <c r="I57" s="446">
        <v>50.419854770009934</v>
      </c>
    </row>
    <row r="58" spans="1:12">
      <c r="A58" s="1021" t="s">
        <v>635</v>
      </c>
      <c r="B58" s="1022"/>
      <c r="C58" s="1023"/>
      <c r="D58" s="443">
        <v>62.827839716982162</v>
      </c>
      <c r="E58" s="444">
        <v>62.900373638798214</v>
      </c>
      <c r="F58" s="445">
        <v>61.280526105769439</v>
      </c>
      <c r="G58" s="447">
        <v>62.994342655518977</v>
      </c>
      <c r="H58" s="447">
        <v>61.019717862657352</v>
      </c>
      <c r="I58" s="447">
        <v>60.889670949575262</v>
      </c>
    </row>
    <row r="59" spans="1:12">
      <c r="A59" s="1021" t="s">
        <v>637</v>
      </c>
      <c r="B59" s="1022"/>
      <c r="C59" s="1023"/>
      <c r="D59" s="443">
        <v>57.833335111706106</v>
      </c>
      <c r="E59" s="444">
        <v>55.410263130755631</v>
      </c>
      <c r="F59" s="445">
        <v>51.715430668247464</v>
      </c>
      <c r="G59" s="447">
        <v>53.517704532663558</v>
      </c>
      <c r="H59" s="447">
        <v>50.881660477122203</v>
      </c>
      <c r="I59" s="447">
        <v>48.980568443802639</v>
      </c>
    </row>
    <row r="60" spans="1:12">
      <c r="A60" s="1000" t="s">
        <v>702</v>
      </c>
      <c r="B60" s="1000"/>
      <c r="C60" s="1000"/>
      <c r="D60" s="443">
        <v>59.41108935694556</v>
      </c>
      <c r="E60" s="444">
        <v>57.30601381182592</v>
      </c>
      <c r="F60" s="445">
        <v>53.969375697268276</v>
      </c>
      <c r="G60" s="447">
        <v>54.273168270463167</v>
      </c>
      <c r="H60" s="447">
        <v>52.225356709810164</v>
      </c>
      <c r="I60" s="447">
        <v>55.563609411138259</v>
      </c>
    </row>
    <row r="61" spans="1:12">
      <c r="D61" t="s">
        <v>775</v>
      </c>
      <c r="E61" t="s">
        <v>776</v>
      </c>
    </row>
  </sheetData>
  <mergeCells count="17">
    <mergeCell ref="A58:C58"/>
    <mergeCell ref="A59:C59"/>
    <mergeCell ref="A60:C60"/>
    <mergeCell ref="B33:I33"/>
    <mergeCell ref="B34:E34"/>
    <mergeCell ref="F34:I34"/>
    <mergeCell ref="A53:C54"/>
    <mergeCell ref="D55:I55"/>
    <mergeCell ref="A57:C57"/>
    <mergeCell ref="A22:A23"/>
    <mergeCell ref="B22:F22"/>
    <mergeCell ref="G22:J22"/>
    <mergeCell ref="A1:B2"/>
    <mergeCell ref="D1:E2"/>
    <mergeCell ref="H3:L3"/>
    <mergeCell ref="A11:A12"/>
    <mergeCell ref="D11:E1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H45"/>
  <sheetViews>
    <sheetView view="pageBreakPreview" zoomScale="60" zoomScaleNormal="100" workbookViewId="0">
      <selection activeCell="J52" sqref="J52"/>
    </sheetView>
  </sheetViews>
  <sheetFormatPr defaultRowHeight="15"/>
  <cols>
    <col min="1" max="1" width="10.85546875" customWidth="1"/>
    <col min="7" max="7" width="10.140625" customWidth="1"/>
    <col min="8" max="8" width="20" customWidth="1"/>
  </cols>
  <sheetData>
    <row r="1" spans="1:8">
      <c r="A1" s="593"/>
      <c r="B1" s="593"/>
      <c r="C1" s="593"/>
      <c r="D1" s="593"/>
      <c r="E1" s="593"/>
      <c r="F1" s="593"/>
      <c r="G1" s="593"/>
      <c r="H1" s="593"/>
    </row>
    <row r="2" spans="1:8">
      <c r="A2" s="593"/>
      <c r="B2" s="593"/>
      <c r="C2" s="593"/>
      <c r="D2" s="593"/>
      <c r="E2" s="593"/>
      <c r="F2" s="593"/>
      <c r="G2" s="593"/>
      <c r="H2" s="593"/>
    </row>
    <row r="3" spans="1:8">
      <c r="A3" s="593"/>
      <c r="B3" s="593"/>
      <c r="C3" s="593"/>
      <c r="D3" s="593"/>
      <c r="E3" s="593"/>
      <c r="F3" s="593"/>
      <c r="G3" s="593"/>
      <c r="H3" s="593"/>
    </row>
    <row r="4" spans="1:8">
      <c r="A4" s="593"/>
      <c r="B4" s="593"/>
      <c r="C4" s="593"/>
      <c r="D4" s="593"/>
      <c r="E4" s="593"/>
      <c r="F4" s="593"/>
      <c r="G4" s="593"/>
      <c r="H4" s="593"/>
    </row>
    <row r="5" spans="1:8">
      <c r="A5" s="593"/>
      <c r="B5" s="593"/>
      <c r="C5" s="593"/>
      <c r="D5" s="593"/>
      <c r="E5" s="593"/>
      <c r="F5" s="593"/>
      <c r="G5" s="593"/>
      <c r="H5" s="593"/>
    </row>
    <row r="6" spans="1:8">
      <c r="A6" s="593"/>
      <c r="B6" s="593"/>
      <c r="C6" s="593"/>
      <c r="D6" s="593"/>
      <c r="E6" s="593"/>
      <c r="F6" s="593"/>
      <c r="G6" s="593"/>
      <c r="H6" s="593"/>
    </row>
    <row r="7" spans="1:8" ht="15" customHeight="1">
      <c r="A7" s="863"/>
      <c r="B7" s="863"/>
      <c r="C7" s="863"/>
      <c r="D7" s="863"/>
      <c r="E7" s="863"/>
      <c r="F7" s="863"/>
      <c r="G7" s="863"/>
      <c r="H7" s="593"/>
    </row>
    <row r="8" spans="1:8" ht="15" customHeight="1">
      <c r="A8" s="863"/>
      <c r="B8" s="863"/>
      <c r="C8" s="863"/>
      <c r="D8" s="863"/>
      <c r="E8" s="863"/>
      <c r="F8" s="863"/>
      <c r="G8" s="863"/>
      <c r="H8" s="593"/>
    </row>
    <row r="9" spans="1:8" ht="15" customHeight="1">
      <c r="A9" s="863"/>
      <c r="B9" s="863"/>
      <c r="C9" s="863"/>
      <c r="D9" s="863"/>
      <c r="E9" s="863"/>
      <c r="F9" s="863"/>
      <c r="G9" s="863"/>
      <c r="H9" s="593"/>
    </row>
    <row r="10" spans="1:8" ht="15" customHeight="1">
      <c r="A10" s="863"/>
      <c r="B10" s="863"/>
      <c r="C10" s="863"/>
      <c r="D10" s="863"/>
      <c r="E10" s="863"/>
      <c r="F10" s="863"/>
      <c r="G10" s="863"/>
      <c r="H10" s="593"/>
    </row>
    <row r="11" spans="1:8" ht="15" customHeight="1">
      <c r="A11" s="863"/>
      <c r="B11" s="863"/>
      <c r="C11" s="863"/>
      <c r="D11" s="863"/>
      <c r="E11" s="863"/>
      <c r="F11" s="863"/>
      <c r="G11" s="863"/>
      <c r="H11" s="593"/>
    </row>
    <row r="12" spans="1:8" ht="15" customHeight="1">
      <c r="A12" s="863"/>
      <c r="B12" s="863"/>
      <c r="C12" s="863"/>
      <c r="D12" s="863"/>
      <c r="E12" s="863"/>
      <c r="F12" s="863"/>
      <c r="G12" s="863"/>
      <c r="H12" s="593"/>
    </row>
    <row r="13" spans="1:8" ht="15" customHeight="1">
      <c r="A13" s="863"/>
      <c r="B13" s="863"/>
      <c r="C13" s="863"/>
      <c r="D13" s="863"/>
      <c r="E13" s="863"/>
      <c r="F13" s="863"/>
      <c r="G13" s="863"/>
      <c r="H13" s="593"/>
    </row>
    <row r="14" spans="1:8">
      <c r="A14" s="593"/>
      <c r="B14" s="593"/>
      <c r="C14" s="593"/>
      <c r="D14" s="593"/>
      <c r="E14" s="593"/>
      <c r="F14" s="593"/>
      <c r="G14" s="593"/>
      <c r="H14" s="593"/>
    </row>
    <row r="15" spans="1:8">
      <c r="A15" s="593"/>
      <c r="B15" s="593"/>
      <c r="C15" s="593"/>
      <c r="D15" s="593"/>
      <c r="E15" s="593"/>
      <c r="F15" s="593"/>
      <c r="G15" s="593"/>
      <c r="H15" s="593"/>
    </row>
    <row r="16" spans="1:8">
      <c r="A16" s="593"/>
      <c r="B16" s="593"/>
      <c r="C16" s="593"/>
      <c r="D16" s="593"/>
      <c r="E16" s="593"/>
      <c r="F16" s="593"/>
      <c r="G16" s="593"/>
      <c r="H16" s="593"/>
    </row>
    <row r="17" spans="1:8">
      <c r="A17" s="593"/>
      <c r="B17" s="593"/>
      <c r="C17" s="593"/>
      <c r="D17" s="593"/>
      <c r="E17" s="593"/>
      <c r="F17" s="593"/>
      <c r="G17" s="593"/>
      <c r="H17" s="593"/>
    </row>
    <row r="18" spans="1:8">
      <c r="A18" s="593"/>
      <c r="B18" s="593"/>
      <c r="C18" s="593"/>
      <c r="D18" s="593"/>
      <c r="E18" s="593"/>
      <c r="F18" s="593"/>
      <c r="G18" s="593"/>
      <c r="H18" s="593"/>
    </row>
    <row r="19" spans="1:8">
      <c r="A19" s="593"/>
      <c r="B19" s="593"/>
      <c r="C19" s="593"/>
      <c r="D19" s="593"/>
      <c r="E19" s="593"/>
      <c r="F19" s="593"/>
      <c r="G19" s="593"/>
      <c r="H19" s="593"/>
    </row>
    <row r="20" spans="1:8">
      <c r="A20" s="593"/>
      <c r="B20" s="593"/>
      <c r="C20" s="593"/>
      <c r="D20" s="593"/>
      <c r="E20" s="593"/>
      <c r="F20" s="593"/>
      <c r="G20" s="593"/>
      <c r="H20" s="593"/>
    </row>
    <row r="21" spans="1:8">
      <c r="A21" s="593"/>
      <c r="B21" s="593"/>
      <c r="C21" s="593"/>
      <c r="D21" s="593"/>
      <c r="E21" s="593"/>
      <c r="F21" s="593"/>
      <c r="G21" s="593"/>
      <c r="H21" s="593"/>
    </row>
    <row r="22" spans="1:8">
      <c r="A22" s="593"/>
      <c r="B22" s="593"/>
      <c r="C22" s="593"/>
      <c r="D22" s="593"/>
      <c r="E22" s="593"/>
      <c r="F22" s="593"/>
      <c r="G22" s="593"/>
      <c r="H22" s="593"/>
    </row>
    <row r="23" spans="1:8">
      <c r="A23" s="593"/>
      <c r="B23" s="593"/>
      <c r="C23" s="593"/>
      <c r="D23" s="593"/>
      <c r="E23" s="593"/>
      <c r="F23" s="593"/>
      <c r="G23" s="593"/>
      <c r="H23" s="593"/>
    </row>
    <row r="24" spans="1:8" ht="12.75" customHeight="1">
      <c r="A24" s="593"/>
      <c r="B24" s="593"/>
      <c r="C24" s="593"/>
      <c r="D24" s="593"/>
      <c r="E24" s="593"/>
      <c r="F24" s="593"/>
      <c r="G24" s="593"/>
      <c r="H24" s="593"/>
    </row>
    <row r="25" spans="1:8" ht="110.25" customHeight="1">
      <c r="A25" s="593"/>
      <c r="B25" s="593"/>
      <c r="C25" s="864"/>
      <c r="D25" s="864"/>
      <c r="E25" s="864"/>
      <c r="F25" s="864"/>
      <c r="G25" s="864"/>
      <c r="H25" s="864"/>
    </row>
    <row r="26" spans="1:8">
      <c r="A26" s="593"/>
      <c r="B26" s="593"/>
      <c r="C26" s="593"/>
      <c r="D26" s="593"/>
      <c r="E26" s="593"/>
      <c r="F26" s="593"/>
      <c r="G26" s="593"/>
      <c r="H26" s="593"/>
    </row>
    <row r="27" spans="1:8">
      <c r="A27" s="593"/>
      <c r="B27" s="593"/>
      <c r="C27" s="593"/>
      <c r="D27" s="593"/>
      <c r="E27" s="593"/>
      <c r="F27" s="593"/>
      <c r="G27" s="593"/>
      <c r="H27" s="593"/>
    </row>
    <row r="28" spans="1:8">
      <c r="A28" s="593"/>
      <c r="B28" s="593"/>
      <c r="C28" s="593"/>
      <c r="D28" s="593"/>
      <c r="E28" s="593"/>
      <c r="F28" s="593"/>
      <c r="G28" s="593"/>
      <c r="H28" s="593"/>
    </row>
    <row r="29" spans="1:8">
      <c r="A29" s="593"/>
      <c r="B29" s="593"/>
      <c r="C29" s="593"/>
      <c r="D29" s="593"/>
      <c r="E29" s="593"/>
      <c r="F29" s="593"/>
      <c r="G29" s="593"/>
      <c r="H29" s="593"/>
    </row>
    <row r="30" spans="1:8">
      <c r="A30" s="593"/>
      <c r="B30" s="593"/>
      <c r="C30" s="593"/>
      <c r="D30" s="593"/>
      <c r="E30" s="593"/>
      <c r="F30" s="593"/>
      <c r="G30" s="593"/>
      <c r="H30" s="593"/>
    </row>
    <row r="31" spans="1:8">
      <c r="A31" s="593"/>
      <c r="B31" s="593"/>
      <c r="C31" s="593"/>
      <c r="D31" s="593"/>
      <c r="E31" s="593"/>
      <c r="F31" s="593"/>
      <c r="G31" s="593"/>
      <c r="H31" s="593"/>
    </row>
    <row r="32" spans="1:8">
      <c r="A32" s="593"/>
      <c r="B32" s="593"/>
      <c r="C32" s="593"/>
      <c r="D32" s="593"/>
      <c r="E32" s="593"/>
      <c r="F32" s="593"/>
      <c r="G32" s="593"/>
      <c r="H32" s="593"/>
    </row>
    <row r="33" spans="1:8">
      <c r="A33" s="593"/>
      <c r="B33" s="593"/>
      <c r="C33" s="593"/>
      <c r="D33" s="593"/>
      <c r="E33" s="593"/>
      <c r="F33" s="593"/>
      <c r="G33" s="593"/>
      <c r="H33" s="593"/>
    </row>
    <row r="34" spans="1:8">
      <c r="A34" s="593"/>
      <c r="B34" s="593"/>
      <c r="C34" s="593"/>
      <c r="D34" s="593"/>
      <c r="E34" s="593"/>
      <c r="F34" s="593"/>
      <c r="G34" s="593"/>
      <c r="H34" s="593"/>
    </row>
    <row r="35" spans="1:8">
      <c r="A35" s="593"/>
      <c r="B35" s="593"/>
      <c r="C35" s="593"/>
      <c r="D35" s="593"/>
      <c r="E35" s="593"/>
      <c r="F35" s="593"/>
      <c r="G35" s="593"/>
      <c r="H35" s="593"/>
    </row>
    <row r="36" spans="1:8">
      <c r="A36" s="593"/>
      <c r="B36" s="593"/>
      <c r="C36" s="593"/>
      <c r="D36" s="593"/>
      <c r="E36" s="593"/>
      <c r="F36" s="593"/>
      <c r="G36" s="593"/>
      <c r="H36" s="593"/>
    </row>
    <row r="37" spans="1:8">
      <c r="A37" s="593"/>
      <c r="B37" s="593"/>
      <c r="C37" s="593"/>
      <c r="D37" s="593"/>
      <c r="E37" s="593"/>
      <c r="F37" s="593"/>
      <c r="G37" s="593"/>
      <c r="H37" s="593"/>
    </row>
    <row r="38" spans="1:8">
      <c r="A38" s="593"/>
      <c r="B38" s="593"/>
      <c r="C38" s="593"/>
      <c r="D38" s="593"/>
      <c r="E38" s="593"/>
      <c r="F38" s="593"/>
      <c r="G38" s="593"/>
      <c r="H38" s="593"/>
    </row>
    <row r="39" spans="1:8">
      <c r="A39" s="593"/>
      <c r="B39" s="593"/>
      <c r="C39" s="593"/>
      <c r="D39" s="593"/>
      <c r="E39" s="593"/>
      <c r="F39" s="593"/>
      <c r="G39" s="593"/>
      <c r="H39" s="593"/>
    </row>
    <row r="40" spans="1:8">
      <c r="A40" s="593"/>
      <c r="B40" s="593"/>
      <c r="C40" s="593"/>
      <c r="D40" s="593"/>
      <c r="E40" s="593"/>
      <c r="F40" s="593"/>
      <c r="G40" s="593"/>
      <c r="H40" s="593"/>
    </row>
    <row r="41" spans="1:8">
      <c r="A41" s="593"/>
      <c r="B41" s="593"/>
      <c r="C41" s="593"/>
      <c r="D41" s="593"/>
      <c r="E41" s="593"/>
      <c r="F41" s="593"/>
      <c r="G41" s="593"/>
      <c r="H41" s="593"/>
    </row>
    <row r="42" spans="1:8">
      <c r="A42" s="593"/>
      <c r="B42" s="593"/>
      <c r="C42" s="593"/>
      <c r="D42" s="593"/>
      <c r="E42" s="593"/>
      <c r="F42" s="593"/>
      <c r="G42" s="593"/>
      <c r="H42" s="593"/>
    </row>
    <row r="43" spans="1:8">
      <c r="A43" s="593"/>
      <c r="B43" s="593"/>
      <c r="C43" s="593"/>
      <c r="D43" s="593"/>
      <c r="E43" s="593"/>
      <c r="F43" s="593"/>
      <c r="G43" s="593"/>
      <c r="H43" s="593"/>
    </row>
    <row r="44" spans="1:8">
      <c r="A44" s="593"/>
      <c r="B44" s="593"/>
      <c r="C44" s="593"/>
      <c r="D44" s="593"/>
      <c r="E44" s="593"/>
      <c r="F44" s="593"/>
      <c r="G44" s="593"/>
      <c r="H44" s="593"/>
    </row>
    <row r="45" spans="1:8">
      <c r="A45" s="593"/>
      <c r="B45" s="593"/>
      <c r="C45" s="593"/>
      <c r="D45" s="593"/>
      <c r="E45" s="593"/>
      <c r="F45" s="593"/>
      <c r="G45" s="593"/>
      <c r="H45" s="593"/>
    </row>
  </sheetData>
  <mergeCells count="2">
    <mergeCell ref="A7:G13"/>
    <mergeCell ref="C25:H25"/>
  </mergeCells>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F116"/>
  <sheetViews>
    <sheetView view="pageBreakPreview" zoomScale="55" zoomScaleNormal="73" zoomScaleSheetLayoutView="55" zoomScalePageLayoutView="50" workbookViewId="0">
      <selection activeCell="J52" sqref="J52"/>
    </sheetView>
  </sheetViews>
  <sheetFormatPr defaultColWidth="45.140625" defaultRowHeight="22.5"/>
  <cols>
    <col min="1" max="1" width="73" style="158" customWidth="1"/>
    <col min="2" max="2" width="4.140625" style="269" customWidth="1"/>
    <col min="3" max="3" width="73" style="269" customWidth="1"/>
    <col min="4" max="6" width="45.140625" style="5"/>
    <col min="7" max="16384" width="45.140625" style="7"/>
  </cols>
  <sheetData>
    <row r="1" spans="1:6" s="87" customFormat="1" ht="43.5">
      <c r="A1" s="616" t="s">
        <v>925</v>
      </c>
      <c r="B1" s="617"/>
      <c r="C1" s="616" t="s">
        <v>924</v>
      </c>
      <c r="D1" s="86"/>
      <c r="E1" s="86"/>
      <c r="F1" s="86"/>
    </row>
    <row r="2" spans="1:6" s="92" customFormat="1" ht="23.25">
      <c r="A2" s="270"/>
      <c r="B2" s="271"/>
      <c r="C2" s="270"/>
      <c r="D2" s="91"/>
      <c r="E2" s="91"/>
      <c r="F2" s="91"/>
    </row>
    <row r="3" spans="1:6" s="87" customFormat="1" ht="270">
      <c r="A3" s="157" t="s">
        <v>510</v>
      </c>
      <c r="B3" s="158"/>
      <c r="C3" s="298" t="s">
        <v>604</v>
      </c>
      <c r="D3" s="86"/>
      <c r="E3" s="86"/>
      <c r="F3" s="86"/>
    </row>
    <row r="4" spans="1:6" s="87" customFormat="1" ht="23.25">
      <c r="A4" s="157"/>
      <c r="B4" s="158"/>
      <c r="C4" s="157"/>
      <c r="D4" s="86"/>
      <c r="E4" s="86"/>
      <c r="F4" s="86"/>
    </row>
    <row r="5" spans="1:6" s="87" customFormat="1" ht="48" customHeight="1">
      <c r="A5" s="157" t="s">
        <v>76</v>
      </c>
      <c r="B5" s="158"/>
      <c r="C5" s="157" t="s">
        <v>72</v>
      </c>
      <c r="D5" s="86"/>
      <c r="E5" s="86"/>
      <c r="F5" s="86"/>
    </row>
    <row r="6" spans="1:6" s="87" customFormat="1" ht="23.25">
      <c r="A6" s="158" t="s">
        <v>391</v>
      </c>
      <c r="B6" s="158"/>
      <c r="C6" s="158" t="s">
        <v>392</v>
      </c>
      <c r="D6" s="88"/>
      <c r="E6" s="88"/>
      <c r="F6" s="88"/>
    </row>
    <row r="7" spans="1:6" s="87" customFormat="1" ht="23.25">
      <c r="A7" s="158" t="s">
        <v>393</v>
      </c>
      <c r="B7" s="158"/>
      <c r="C7" s="158" t="s">
        <v>394</v>
      </c>
      <c r="D7" s="88"/>
      <c r="E7" s="88"/>
      <c r="F7" s="88"/>
    </row>
    <row r="8" spans="1:6" s="87" customFormat="1" ht="23.25">
      <c r="A8" s="158" t="s">
        <v>395</v>
      </c>
      <c r="B8" s="158"/>
      <c r="C8" s="158" t="s">
        <v>396</v>
      </c>
      <c r="D8" s="88"/>
      <c r="E8" s="88"/>
      <c r="F8" s="88"/>
    </row>
    <row r="9" spans="1:6" s="87" customFormat="1" ht="23.25">
      <c r="A9" s="158" t="s">
        <v>77</v>
      </c>
      <c r="B9" s="158"/>
      <c r="C9" s="158" t="s">
        <v>397</v>
      </c>
      <c r="D9" s="88"/>
      <c r="E9" s="88"/>
      <c r="F9" s="88"/>
    </row>
    <row r="10" spans="1:6" s="87" customFormat="1" ht="23.25">
      <c r="A10" s="158" t="s">
        <v>78</v>
      </c>
      <c r="B10" s="158"/>
      <c r="C10" s="158" t="s">
        <v>398</v>
      </c>
      <c r="D10" s="88"/>
      <c r="E10" s="88"/>
      <c r="F10" s="88"/>
    </row>
    <row r="11" spans="1:6" s="87" customFormat="1" ht="22.5" customHeight="1">
      <c r="A11" s="158" t="s">
        <v>399</v>
      </c>
      <c r="B11" s="158"/>
      <c r="C11" s="158" t="s">
        <v>400</v>
      </c>
      <c r="D11" s="88"/>
      <c r="E11" s="88"/>
      <c r="F11" s="88"/>
    </row>
    <row r="12" spans="1:6" s="87" customFormat="1" ht="45">
      <c r="A12" s="158" t="s">
        <v>401</v>
      </c>
      <c r="B12" s="158"/>
      <c r="C12" s="158" t="s">
        <v>402</v>
      </c>
      <c r="D12" s="88"/>
      <c r="E12" s="88"/>
      <c r="F12" s="88"/>
    </row>
    <row r="13" spans="1:6" s="87" customFormat="1" ht="45">
      <c r="A13" s="158" t="s">
        <v>403</v>
      </c>
      <c r="B13" s="158"/>
      <c r="C13" s="158" t="s">
        <v>404</v>
      </c>
      <c r="D13" s="88"/>
      <c r="E13" s="88"/>
      <c r="F13" s="88"/>
    </row>
    <row r="14" spans="1:6" s="87" customFormat="1" ht="23.25">
      <c r="A14" s="158" t="s">
        <v>405</v>
      </c>
      <c r="B14" s="158"/>
      <c r="C14" s="158" t="s">
        <v>406</v>
      </c>
      <c r="D14" s="88"/>
      <c r="E14" s="88"/>
      <c r="F14" s="88"/>
    </row>
    <row r="15" spans="1:6" s="87" customFormat="1" ht="23.25">
      <c r="A15" s="158" t="s">
        <v>407</v>
      </c>
      <c r="B15" s="158"/>
      <c r="C15" s="158" t="s">
        <v>408</v>
      </c>
      <c r="D15" s="88"/>
      <c r="E15" s="88"/>
      <c r="F15" s="88"/>
    </row>
    <row r="16" spans="1:6" s="87" customFormat="1" ht="45">
      <c r="A16" s="158" t="s">
        <v>73</v>
      </c>
      <c r="B16" s="158"/>
      <c r="C16" s="158" t="s">
        <v>75</v>
      </c>
      <c r="D16" s="88"/>
      <c r="E16" s="88"/>
      <c r="F16" s="88"/>
    </row>
    <row r="17" spans="1:6" s="87" customFormat="1" ht="67.5">
      <c r="A17" s="158" t="s">
        <v>74</v>
      </c>
      <c r="B17" s="158"/>
      <c r="C17" s="158" t="s">
        <v>630</v>
      </c>
      <c r="D17" s="88"/>
      <c r="E17" s="88"/>
      <c r="F17" s="88"/>
    </row>
    <row r="18" spans="1:6" s="87" customFormat="1" ht="23.25">
      <c r="A18" s="158"/>
      <c r="B18" s="158"/>
      <c r="C18" s="158"/>
      <c r="D18" s="88"/>
      <c r="E18" s="88"/>
      <c r="F18" s="88"/>
    </row>
    <row r="19" spans="1:6" s="87" customFormat="1" ht="112.5">
      <c r="A19" s="157" t="s">
        <v>413</v>
      </c>
      <c r="B19" s="158"/>
      <c r="C19" s="157" t="s">
        <v>414</v>
      </c>
      <c r="D19" s="86"/>
      <c r="E19" s="86"/>
      <c r="F19" s="86"/>
    </row>
    <row r="20" spans="1:6" s="87" customFormat="1" ht="23.25">
      <c r="A20" s="157"/>
      <c r="B20" s="158"/>
      <c r="C20" s="157"/>
      <c r="D20" s="86"/>
      <c r="E20" s="86"/>
      <c r="F20" s="86"/>
    </row>
    <row r="21" spans="1:6" s="87" customFormat="1" ht="90">
      <c r="A21" s="157" t="s">
        <v>415</v>
      </c>
      <c r="B21" s="158"/>
      <c r="C21" s="157" t="s">
        <v>416</v>
      </c>
      <c r="D21" s="86"/>
      <c r="E21" s="86"/>
      <c r="F21" s="86"/>
    </row>
    <row r="22" spans="1:6" s="87" customFormat="1" ht="23.25">
      <c r="A22" s="157"/>
      <c r="B22" s="158"/>
      <c r="C22" s="157"/>
      <c r="D22" s="86"/>
      <c r="E22" s="86"/>
      <c r="F22" s="86"/>
    </row>
    <row r="23" spans="1:6" s="87" customFormat="1" ht="204" customHeight="1">
      <c r="A23" s="157" t="s">
        <v>417</v>
      </c>
      <c r="B23" s="158"/>
      <c r="C23" s="157" t="s">
        <v>418</v>
      </c>
      <c r="D23" s="86"/>
      <c r="E23" s="86"/>
      <c r="F23" s="86"/>
    </row>
    <row r="24" spans="1:6" s="87" customFormat="1" ht="156">
      <c r="A24" s="157" t="s">
        <v>419</v>
      </c>
      <c r="B24" s="158"/>
      <c r="C24" s="157" t="s">
        <v>420</v>
      </c>
      <c r="D24" s="86"/>
      <c r="E24" s="86"/>
      <c r="F24" s="86"/>
    </row>
    <row r="25" spans="1:6" s="87" customFormat="1" ht="135.75" customHeight="1">
      <c r="A25" s="157" t="s">
        <v>421</v>
      </c>
      <c r="B25" s="158"/>
      <c r="C25" s="157" t="s">
        <v>422</v>
      </c>
      <c r="D25" s="86"/>
      <c r="E25" s="86"/>
      <c r="F25" s="86"/>
    </row>
    <row r="26" spans="1:6" s="87" customFormat="1" ht="23.25">
      <c r="A26" s="157"/>
      <c r="B26" s="158"/>
      <c r="C26" s="157"/>
      <c r="D26" s="86"/>
      <c r="E26" s="86"/>
      <c r="F26" s="86"/>
    </row>
    <row r="27" spans="1:6" s="87" customFormat="1" ht="247.5">
      <c r="A27" s="157" t="s">
        <v>423</v>
      </c>
      <c r="B27" s="158"/>
      <c r="C27" s="157" t="s">
        <v>933</v>
      </c>
      <c r="D27" s="86"/>
      <c r="E27" s="86"/>
      <c r="F27" s="86"/>
    </row>
    <row r="28" spans="1:6" s="87" customFormat="1" ht="269.25">
      <c r="A28" s="157" t="s">
        <v>715</v>
      </c>
      <c r="B28" s="158"/>
      <c r="C28" s="157" t="s">
        <v>731</v>
      </c>
      <c r="D28" s="86"/>
      <c r="E28" s="86"/>
      <c r="F28" s="86"/>
    </row>
    <row r="29" spans="1:6" s="87" customFormat="1" ht="204.75" customHeight="1">
      <c r="A29" s="157" t="s">
        <v>424</v>
      </c>
      <c r="B29" s="158"/>
      <c r="C29" s="157" t="s">
        <v>730</v>
      </c>
      <c r="D29" s="86"/>
      <c r="E29" s="86"/>
      <c r="F29" s="86"/>
    </row>
    <row r="30" spans="1:6" s="87" customFormat="1" ht="243.75" customHeight="1">
      <c r="A30" s="157" t="s">
        <v>425</v>
      </c>
      <c r="B30" s="158"/>
      <c r="C30" s="157" t="s">
        <v>726</v>
      </c>
      <c r="D30" s="86"/>
      <c r="E30" s="86"/>
      <c r="F30" s="86"/>
    </row>
    <row r="31" spans="1:6" s="89" customFormat="1" ht="112.5">
      <c r="A31" s="157" t="s">
        <v>426</v>
      </c>
      <c r="B31" s="158"/>
      <c r="C31" s="157" t="s">
        <v>646</v>
      </c>
      <c r="D31" s="86"/>
      <c r="E31" s="86"/>
      <c r="F31" s="86"/>
    </row>
    <row r="32" spans="1:6" s="87" customFormat="1" ht="180">
      <c r="A32" s="157" t="s">
        <v>625</v>
      </c>
      <c r="B32" s="158"/>
      <c r="C32" s="157" t="s">
        <v>716</v>
      </c>
      <c r="D32" s="86"/>
      <c r="E32" s="86"/>
      <c r="F32" s="86"/>
    </row>
    <row r="33" spans="1:6" s="87" customFormat="1" ht="254.25" customHeight="1">
      <c r="A33" s="157" t="s">
        <v>427</v>
      </c>
      <c r="B33" s="158"/>
      <c r="C33" s="157" t="s">
        <v>717</v>
      </c>
      <c r="D33" s="86"/>
      <c r="E33" s="86"/>
      <c r="F33" s="86"/>
    </row>
    <row r="34" spans="1:6" s="87" customFormat="1" ht="67.5">
      <c r="A34" s="157" t="s">
        <v>428</v>
      </c>
      <c r="B34" s="158"/>
      <c r="C34" s="157" t="s">
        <v>429</v>
      </c>
      <c r="D34" s="86"/>
      <c r="E34" s="86"/>
      <c r="F34" s="86"/>
    </row>
    <row r="35" spans="1:6" s="87" customFormat="1" ht="23.25">
      <c r="A35" s="157"/>
      <c r="B35" s="158"/>
      <c r="C35" s="157"/>
      <c r="D35" s="86"/>
      <c r="E35" s="86"/>
      <c r="F35" s="86"/>
    </row>
    <row r="36" spans="1:6" s="89" customFormat="1" ht="90">
      <c r="A36" s="157" t="s">
        <v>430</v>
      </c>
      <c r="B36" s="158"/>
      <c r="C36" s="157" t="s">
        <v>431</v>
      </c>
      <c r="D36" s="86"/>
      <c r="E36" s="86"/>
      <c r="F36" s="86"/>
    </row>
    <row r="37" spans="1:6" s="89" customFormat="1" ht="23.25">
      <c r="A37" s="157"/>
      <c r="B37" s="158"/>
      <c r="C37" s="157"/>
      <c r="D37" s="86"/>
      <c r="E37" s="86"/>
      <c r="F37" s="86"/>
    </row>
    <row r="38" spans="1:6" s="87" customFormat="1" ht="67.5">
      <c r="A38" s="157" t="s">
        <v>432</v>
      </c>
      <c r="B38" s="158"/>
      <c r="C38" s="157" t="s">
        <v>433</v>
      </c>
      <c r="D38" s="86"/>
      <c r="E38" s="86"/>
      <c r="F38" s="86"/>
    </row>
    <row r="39" spans="1:6" s="87" customFormat="1" ht="23.25">
      <c r="A39" s="157"/>
      <c r="B39" s="158"/>
      <c r="C39" s="157"/>
      <c r="D39" s="86"/>
      <c r="E39" s="86"/>
      <c r="F39" s="86"/>
    </row>
    <row r="40" spans="1:6" s="87" customFormat="1" ht="112.5">
      <c r="A40" s="157" t="s">
        <v>434</v>
      </c>
      <c r="B40" s="158"/>
      <c r="C40" s="157" t="s">
        <v>435</v>
      </c>
      <c r="D40" s="86"/>
      <c r="E40" s="86"/>
      <c r="F40" s="86"/>
    </row>
    <row r="41" spans="1:6" s="87" customFormat="1" ht="23.25">
      <c r="A41" s="157"/>
      <c r="B41" s="158"/>
      <c r="C41" s="157"/>
      <c r="D41" s="86"/>
      <c r="E41" s="86"/>
      <c r="F41" s="86"/>
    </row>
    <row r="42" spans="1:6" s="87" customFormat="1" ht="111">
      <c r="A42" s="157" t="s">
        <v>732</v>
      </c>
      <c r="B42" s="158"/>
      <c r="C42" s="157" t="s">
        <v>733</v>
      </c>
      <c r="D42" s="86"/>
      <c r="E42" s="86"/>
      <c r="F42" s="86"/>
    </row>
    <row r="43" spans="1:6" s="87" customFormat="1" ht="183" customHeight="1">
      <c r="A43" s="159" t="s">
        <v>724</v>
      </c>
      <c r="B43" s="159"/>
      <c r="C43" s="159" t="s">
        <v>725</v>
      </c>
      <c r="D43" s="86"/>
      <c r="E43" s="86"/>
      <c r="F43" s="86"/>
    </row>
    <row r="44" spans="1:6" s="87" customFormat="1" ht="135">
      <c r="A44" s="157" t="s">
        <v>436</v>
      </c>
      <c r="B44" s="158"/>
      <c r="C44" s="157" t="s">
        <v>437</v>
      </c>
      <c r="D44" s="86"/>
      <c r="E44" s="86"/>
      <c r="F44" s="86"/>
    </row>
    <row r="45" spans="1:6" s="87" customFormat="1" ht="67.5">
      <c r="A45" s="157" t="s">
        <v>438</v>
      </c>
      <c r="B45" s="158"/>
      <c r="C45" s="157" t="s">
        <v>439</v>
      </c>
      <c r="D45" s="86"/>
      <c r="E45" s="86"/>
      <c r="F45" s="86"/>
    </row>
    <row r="46" spans="1:6" s="87" customFormat="1" ht="23.25">
      <c r="A46" s="157"/>
      <c r="B46" s="158"/>
      <c r="C46" s="157"/>
      <c r="D46" s="86"/>
      <c r="E46" s="86"/>
      <c r="F46" s="86"/>
    </row>
    <row r="47" spans="1:6" s="87" customFormat="1" ht="135">
      <c r="A47" s="157" t="s">
        <v>742</v>
      </c>
      <c r="B47" s="158"/>
      <c r="C47" s="157" t="s">
        <v>440</v>
      </c>
      <c r="D47" s="86"/>
      <c r="E47" s="86"/>
      <c r="F47" s="86"/>
    </row>
    <row r="48" spans="1:6" s="87" customFormat="1" ht="23.25">
      <c r="A48" s="157"/>
      <c r="B48" s="158"/>
      <c r="C48" s="157"/>
      <c r="D48" s="86"/>
      <c r="E48" s="86"/>
      <c r="F48" s="86"/>
    </row>
    <row r="49" spans="1:6" s="87" customFormat="1" ht="45">
      <c r="A49" s="157" t="s">
        <v>441</v>
      </c>
      <c r="B49" s="158"/>
      <c r="C49" s="157" t="s">
        <v>442</v>
      </c>
      <c r="D49" s="86"/>
      <c r="E49" s="86"/>
      <c r="F49" s="86"/>
    </row>
    <row r="50" spans="1:6" s="87" customFormat="1" ht="23.25">
      <c r="A50" s="157"/>
      <c r="B50" s="158"/>
      <c r="C50" s="157"/>
      <c r="D50" s="86"/>
      <c r="E50" s="86"/>
      <c r="F50" s="86"/>
    </row>
    <row r="51" spans="1:6" s="87" customFormat="1" ht="90">
      <c r="A51" s="157" t="s">
        <v>443</v>
      </c>
      <c r="B51" s="158"/>
      <c r="C51" s="157" t="s">
        <v>444</v>
      </c>
      <c r="D51" s="86"/>
      <c r="E51" s="86"/>
      <c r="F51" s="86"/>
    </row>
    <row r="52" spans="1:6" s="87" customFormat="1" ht="23.25">
      <c r="A52" s="157"/>
      <c r="B52" s="158"/>
      <c r="C52" s="157"/>
      <c r="D52" s="86"/>
      <c r="E52" s="86"/>
      <c r="F52" s="86"/>
    </row>
    <row r="53" spans="1:6" s="87" customFormat="1" ht="45">
      <c r="A53" s="157" t="s">
        <v>734</v>
      </c>
      <c r="B53" s="158"/>
      <c r="C53" s="157" t="s">
        <v>445</v>
      </c>
      <c r="D53" s="86"/>
      <c r="E53" s="86"/>
      <c r="F53" s="86"/>
    </row>
    <row r="54" spans="1:6" s="87" customFormat="1" ht="23.25">
      <c r="A54" s="157"/>
      <c r="B54" s="158"/>
      <c r="C54" s="157"/>
      <c r="D54" s="86"/>
      <c r="E54" s="86"/>
      <c r="F54" s="86"/>
    </row>
    <row r="55" spans="1:6" s="87" customFormat="1" ht="157.5">
      <c r="A55" s="157" t="s">
        <v>446</v>
      </c>
      <c r="B55" s="158"/>
      <c r="C55" s="157" t="s">
        <v>447</v>
      </c>
      <c r="D55" s="86"/>
      <c r="E55" s="86"/>
      <c r="F55" s="86"/>
    </row>
    <row r="56" spans="1:6" s="87" customFormat="1" ht="23.25">
      <c r="A56" s="157"/>
      <c r="B56" s="158"/>
      <c r="C56" s="157"/>
      <c r="D56" s="86"/>
      <c r="E56" s="86"/>
      <c r="F56" s="86"/>
    </row>
    <row r="57" spans="1:6" s="87" customFormat="1" ht="23.25">
      <c r="A57" s="157" t="s">
        <v>79</v>
      </c>
      <c r="B57" s="158"/>
      <c r="C57" s="157" t="s">
        <v>80</v>
      </c>
      <c r="D57" s="86"/>
      <c r="E57" s="86"/>
      <c r="F57" s="86"/>
    </row>
    <row r="58" spans="1:6" s="87" customFormat="1" ht="157.5">
      <c r="A58" s="157" t="s">
        <v>448</v>
      </c>
      <c r="B58" s="158"/>
      <c r="C58" s="157" t="s">
        <v>449</v>
      </c>
      <c r="D58" s="86"/>
      <c r="E58" s="86"/>
      <c r="F58" s="86"/>
    </row>
    <row r="59" spans="1:6" s="87" customFormat="1" ht="23.25">
      <c r="A59" s="157"/>
      <c r="B59" s="158"/>
      <c r="C59" s="157"/>
      <c r="D59" s="86"/>
      <c r="E59" s="86"/>
      <c r="F59" s="86"/>
    </row>
    <row r="60" spans="1:6" s="87" customFormat="1" ht="112.5">
      <c r="A60" s="157" t="s">
        <v>450</v>
      </c>
      <c r="B60" s="158"/>
      <c r="C60" s="157" t="s">
        <v>451</v>
      </c>
      <c r="D60" s="86"/>
      <c r="E60" s="86"/>
      <c r="F60" s="86"/>
    </row>
    <row r="61" spans="1:6" s="87" customFormat="1" ht="180">
      <c r="A61" s="157" t="s">
        <v>452</v>
      </c>
      <c r="B61" s="158"/>
      <c r="C61" s="157" t="s">
        <v>453</v>
      </c>
      <c r="D61" s="86"/>
      <c r="E61" s="86"/>
      <c r="F61" s="86"/>
    </row>
    <row r="62" spans="1:6" s="87" customFormat="1" ht="269.25" customHeight="1">
      <c r="A62" s="157" t="s">
        <v>454</v>
      </c>
      <c r="B62" s="158"/>
      <c r="C62" s="157" t="s">
        <v>455</v>
      </c>
      <c r="D62" s="86"/>
      <c r="E62" s="86"/>
      <c r="F62" s="86"/>
    </row>
    <row r="63" spans="1:6" s="90" customFormat="1" ht="111.75">
      <c r="A63" s="158" t="s">
        <v>456</v>
      </c>
      <c r="B63" s="158"/>
      <c r="C63" s="158" t="s">
        <v>457</v>
      </c>
      <c r="D63" s="88"/>
      <c r="E63" s="88"/>
      <c r="F63" s="88"/>
    </row>
    <row r="64" spans="1:6" s="87" customFormat="1" ht="90">
      <c r="A64" s="158" t="s">
        <v>458</v>
      </c>
      <c r="B64" s="158"/>
      <c r="C64" s="158" t="s">
        <v>459</v>
      </c>
      <c r="D64" s="88"/>
      <c r="E64" s="88"/>
      <c r="F64" s="88"/>
    </row>
    <row r="65" spans="1:6" s="87" customFormat="1" ht="23.25">
      <c r="A65" s="158"/>
      <c r="B65" s="158"/>
      <c r="C65" s="158"/>
      <c r="D65" s="88"/>
      <c r="E65" s="88"/>
      <c r="F65" s="88"/>
    </row>
    <row r="66" spans="1:6" s="87" customFormat="1" ht="45">
      <c r="A66" s="158" t="s">
        <v>460</v>
      </c>
      <c r="B66" s="158"/>
      <c r="C66" s="158" t="s">
        <v>461</v>
      </c>
      <c r="D66" s="88"/>
      <c r="E66" s="88"/>
      <c r="F66" s="88"/>
    </row>
    <row r="67" spans="1:6" s="87" customFormat="1" ht="23.25">
      <c r="A67" s="158"/>
      <c r="B67" s="158"/>
      <c r="C67" s="158"/>
      <c r="D67" s="88"/>
      <c r="E67" s="88"/>
      <c r="F67" s="88"/>
    </row>
    <row r="68" spans="1:6" s="87" customFormat="1" ht="381.75">
      <c r="A68" s="158" t="s">
        <v>735</v>
      </c>
      <c r="B68" s="158"/>
      <c r="C68" s="158" t="s">
        <v>736</v>
      </c>
      <c r="D68" s="88"/>
      <c r="E68" s="88"/>
      <c r="F68" s="88"/>
    </row>
    <row r="69" spans="1:6" s="87" customFormat="1" ht="26.25" customHeight="1">
      <c r="A69" s="157" t="s">
        <v>81</v>
      </c>
      <c r="B69" s="158"/>
      <c r="C69" s="157" t="s">
        <v>82</v>
      </c>
      <c r="D69" s="86"/>
      <c r="E69" s="86"/>
      <c r="F69" s="86"/>
    </row>
    <row r="70" spans="1:6" s="87" customFormat="1" ht="135">
      <c r="A70" s="159" t="s">
        <v>606</v>
      </c>
      <c r="B70" s="158"/>
      <c r="C70" s="157" t="s">
        <v>462</v>
      </c>
      <c r="D70" s="86"/>
      <c r="E70" s="86"/>
      <c r="F70" s="86"/>
    </row>
    <row r="71" spans="1:6" s="87" customFormat="1" ht="23.25">
      <c r="A71" s="159"/>
      <c r="B71" s="158"/>
      <c r="C71" s="157"/>
      <c r="D71" s="86"/>
      <c r="E71" s="86"/>
      <c r="F71" s="86"/>
    </row>
    <row r="72" spans="1:6" s="87" customFormat="1" ht="135">
      <c r="A72" s="157" t="s">
        <v>463</v>
      </c>
      <c r="B72" s="158"/>
      <c r="C72" s="157" t="s">
        <v>464</v>
      </c>
      <c r="D72" s="86"/>
      <c r="E72" s="86"/>
      <c r="F72" s="86"/>
    </row>
    <row r="73" spans="1:6" s="87" customFormat="1" ht="135">
      <c r="A73" s="157" t="s">
        <v>465</v>
      </c>
      <c r="B73" s="158"/>
      <c r="C73" s="157" t="s">
        <v>466</v>
      </c>
      <c r="D73" s="86"/>
      <c r="E73" s="86"/>
      <c r="F73" s="86"/>
    </row>
    <row r="74" spans="1:6" s="87" customFormat="1" ht="268.5">
      <c r="A74" s="157" t="s">
        <v>467</v>
      </c>
      <c r="B74" s="158"/>
      <c r="C74" s="157" t="s">
        <v>468</v>
      </c>
      <c r="D74" s="86"/>
      <c r="E74" s="86"/>
      <c r="F74" s="86"/>
    </row>
    <row r="75" spans="1:6" s="87" customFormat="1" ht="111.75">
      <c r="A75" s="157" t="s">
        <v>647</v>
      </c>
      <c r="B75" s="158"/>
      <c r="C75" s="157" t="s">
        <v>469</v>
      </c>
      <c r="D75" s="86"/>
      <c r="E75" s="86"/>
      <c r="F75" s="86"/>
    </row>
    <row r="76" spans="1:6" s="87" customFormat="1" ht="23.25">
      <c r="A76" s="157"/>
      <c r="B76" s="158"/>
      <c r="C76" s="157"/>
      <c r="D76" s="86"/>
      <c r="E76" s="86"/>
      <c r="F76" s="86"/>
    </row>
    <row r="77" spans="1:6" s="87" customFormat="1" ht="180">
      <c r="A77" s="157" t="s">
        <v>470</v>
      </c>
      <c r="B77" s="158"/>
      <c r="C77" s="157" t="s">
        <v>471</v>
      </c>
      <c r="D77" s="86"/>
      <c r="E77" s="86"/>
      <c r="F77" s="86"/>
    </row>
    <row r="78" spans="1:6" s="87" customFormat="1" ht="112.5">
      <c r="A78" s="157" t="s">
        <v>729</v>
      </c>
      <c r="B78" s="158"/>
      <c r="C78" s="157" t="s">
        <v>472</v>
      </c>
      <c r="D78" s="86"/>
      <c r="E78" s="86"/>
      <c r="F78" s="86"/>
    </row>
    <row r="79" spans="1:6" s="87" customFormat="1" ht="13.5" customHeight="1">
      <c r="A79" s="157"/>
      <c r="B79" s="158"/>
      <c r="C79" s="157"/>
      <c r="D79" s="86"/>
      <c r="E79" s="86"/>
      <c r="F79" s="86"/>
    </row>
    <row r="80" spans="1:6" s="87" customFormat="1" ht="233.25" customHeight="1">
      <c r="A80" s="157" t="s">
        <v>473</v>
      </c>
      <c r="B80" s="158"/>
      <c r="C80" s="157" t="s">
        <v>474</v>
      </c>
      <c r="D80" s="86"/>
      <c r="E80" s="86"/>
      <c r="F80" s="86"/>
    </row>
    <row r="81" spans="1:6" s="87" customFormat="1" ht="165.75" customHeight="1">
      <c r="A81" s="157" t="s">
        <v>475</v>
      </c>
      <c r="B81" s="158"/>
      <c r="C81" s="157" t="s">
        <v>476</v>
      </c>
      <c r="D81" s="86"/>
      <c r="E81" s="86"/>
      <c r="F81" s="86"/>
    </row>
    <row r="82" spans="1:6" s="87" customFormat="1" ht="112.5">
      <c r="A82" s="157" t="s">
        <v>477</v>
      </c>
      <c r="B82" s="158"/>
      <c r="C82" s="157" t="s">
        <v>478</v>
      </c>
      <c r="D82" s="86"/>
      <c r="E82" s="86"/>
      <c r="F82" s="86"/>
    </row>
    <row r="83" spans="1:6" s="87" customFormat="1" ht="14.25" customHeight="1">
      <c r="A83" s="157"/>
      <c r="B83" s="158"/>
      <c r="C83" s="157"/>
      <c r="D83" s="86"/>
      <c r="E83" s="86"/>
      <c r="F83" s="86"/>
    </row>
    <row r="84" spans="1:6" s="87" customFormat="1" ht="246.75">
      <c r="A84" s="157" t="s">
        <v>479</v>
      </c>
      <c r="B84" s="158"/>
      <c r="C84" s="157" t="s">
        <v>480</v>
      </c>
      <c r="D84" s="86"/>
      <c r="E84" s="86"/>
      <c r="F84" s="86"/>
    </row>
    <row r="85" spans="1:6" s="87" customFormat="1" ht="135">
      <c r="A85" s="157" t="s">
        <v>481</v>
      </c>
      <c r="B85" s="158"/>
      <c r="C85" s="157" t="s">
        <v>718</v>
      </c>
      <c r="D85" s="86"/>
      <c r="E85" s="86"/>
      <c r="F85" s="86"/>
    </row>
    <row r="86" spans="1:6" s="87" customFormat="1" ht="23.25">
      <c r="A86" s="157"/>
      <c r="B86" s="158"/>
      <c r="C86" s="157"/>
      <c r="D86" s="86"/>
      <c r="E86" s="86"/>
      <c r="F86" s="86"/>
    </row>
    <row r="87" spans="1:6" s="87" customFormat="1" ht="201">
      <c r="A87" s="157" t="s">
        <v>737</v>
      </c>
      <c r="B87" s="158"/>
      <c r="C87" s="157" t="s">
        <v>482</v>
      </c>
      <c r="D87" s="86"/>
      <c r="E87" s="86"/>
      <c r="F87" s="86"/>
    </row>
    <row r="88" spans="1:6" s="87" customFormat="1" ht="111.75">
      <c r="A88" s="157" t="s">
        <v>483</v>
      </c>
      <c r="B88" s="158"/>
      <c r="C88" s="157" t="s">
        <v>484</v>
      </c>
      <c r="D88" s="86"/>
      <c r="E88" s="86"/>
      <c r="F88" s="86"/>
    </row>
    <row r="89" spans="1:6" s="87" customFormat="1" ht="14.25" customHeight="1">
      <c r="A89" s="157"/>
      <c r="B89" s="158"/>
      <c r="C89" s="157"/>
      <c r="D89" s="86"/>
      <c r="E89" s="86"/>
      <c r="F89" s="86"/>
    </row>
    <row r="90" spans="1:6" s="87" customFormat="1" ht="185.25" customHeight="1">
      <c r="A90" s="157" t="s">
        <v>485</v>
      </c>
      <c r="B90" s="158"/>
      <c r="C90" s="157" t="s">
        <v>719</v>
      </c>
      <c r="D90" s="86"/>
      <c r="E90" s="86"/>
      <c r="F90" s="86"/>
    </row>
    <row r="91" spans="1:6" s="87" customFormat="1" ht="134.25">
      <c r="A91" s="157" t="s">
        <v>486</v>
      </c>
      <c r="B91" s="158"/>
      <c r="C91" s="157" t="s">
        <v>720</v>
      </c>
      <c r="D91" s="86"/>
      <c r="E91" s="86"/>
      <c r="F91" s="86"/>
    </row>
    <row r="92" spans="1:6" s="87" customFormat="1" ht="23.25">
      <c r="A92" s="157"/>
      <c r="B92" s="158"/>
      <c r="C92" s="157"/>
      <c r="D92" s="86"/>
      <c r="E92" s="86"/>
      <c r="F92" s="86"/>
    </row>
    <row r="93" spans="1:6" s="87" customFormat="1" ht="156">
      <c r="A93" s="157" t="s">
        <v>723</v>
      </c>
      <c r="B93" s="158"/>
      <c r="C93" s="157" t="s">
        <v>487</v>
      </c>
      <c r="D93" s="86"/>
      <c r="E93" s="86"/>
      <c r="F93" s="86"/>
    </row>
    <row r="94" spans="1:6" s="87" customFormat="1" ht="156">
      <c r="A94" s="157" t="s">
        <v>488</v>
      </c>
      <c r="B94" s="158"/>
      <c r="C94" s="157" t="s">
        <v>721</v>
      </c>
      <c r="D94" s="86"/>
      <c r="E94" s="86"/>
      <c r="F94" s="86"/>
    </row>
    <row r="95" spans="1:6" s="87" customFormat="1" ht="168.75" customHeight="1">
      <c r="A95" s="157" t="s">
        <v>489</v>
      </c>
      <c r="B95" s="158"/>
      <c r="C95" s="157" t="s">
        <v>490</v>
      </c>
      <c r="D95" s="86"/>
      <c r="E95" s="86"/>
      <c r="F95" s="86"/>
    </row>
    <row r="96" spans="1:6" s="87" customFormat="1" ht="157.5">
      <c r="A96" s="157" t="s">
        <v>491</v>
      </c>
      <c r="B96" s="158"/>
      <c r="C96" s="157" t="s">
        <v>492</v>
      </c>
      <c r="D96" s="86"/>
      <c r="E96" s="86"/>
      <c r="F96" s="86"/>
    </row>
    <row r="97" spans="1:6" s="87" customFormat="1" ht="135">
      <c r="A97" s="157" t="s">
        <v>648</v>
      </c>
      <c r="B97" s="158"/>
      <c r="C97" s="157" t="s">
        <v>493</v>
      </c>
      <c r="D97" s="86"/>
      <c r="E97" s="86"/>
      <c r="F97" s="86"/>
    </row>
    <row r="98" spans="1:6" s="87" customFormat="1" ht="135">
      <c r="A98" s="157" t="s">
        <v>494</v>
      </c>
      <c r="B98" s="158"/>
      <c r="C98" s="157" t="s">
        <v>495</v>
      </c>
      <c r="D98" s="86"/>
      <c r="E98" s="86"/>
      <c r="F98" s="86"/>
    </row>
    <row r="99" spans="1:6" s="87" customFormat="1" ht="23.25">
      <c r="A99" s="157"/>
      <c r="B99" s="158"/>
      <c r="C99" s="157"/>
      <c r="D99" s="86"/>
      <c r="E99" s="86"/>
      <c r="F99" s="86"/>
    </row>
    <row r="100" spans="1:6" s="87" customFormat="1" ht="247.5">
      <c r="A100" s="157" t="s">
        <v>496</v>
      </c>
      <c r="B100" s="158"/>
      <c r="C100" s="157" t="s">
        <v>497</v>
      </c>
      <c r="D100" s="86"/>
      <c r="E100" s="86"/>
      <c r="F100" s="86"/>
    </row>
    <row r="101" spans="1:6" s="87" customFormat="1" ht="43.5">
      <c r="A101" s="157" t="s">
        <v>83</v>
      </c>
      <c r="B101" s="158"/>
      <c r="C101" s="157" t="s">
        <v>84</v>
      </c>
      <c r="D101" s="86"/>
      <c r="E101" s="86"/>
      <c r="F101" s="86"/>
    </row>
    <row r="102" spans="1:6" s="87" customFormat="1" ht="157.5">
      <c r="A102" s="157" t="s">
        <v>498</v>
      </c>
      <c r="B102" s="158"/>
      <c r="C102" s="157" t="s">
        <v>605</v>
      </c>
      <c r="D102" s="86"/>
      <c r="E102" s="86"/>
      <c r="F102" s="86"/>
    </row>
    <row r="103" spans="1:6" s="87" customFormat="1" ht="23.25">
      <c r="A103" s="157"/>
      <c r="B103" s="158"/>
      <c r="C103" s="157"/>
      <c r="D103" s="86"/>
      <c r="E103" s="86"/>
      <c r="F103" s="86"/>
    </row>
    <row r="104" spans="1:6" s="87" customFormat="1" ht="157.5">
      <c r="A104" s="157" t="s">
        <v>499</v>
      </c>
      <c r="B104" s="158"/>
      <c r="C104" s="157" t="s">
        <v>500</v>
      </c>
      <c r="D104" s="86"/>
      <c r="E104" s="86"/>
      <c r="F104" s="86"/>
    </row>
    <row r="105" spans="1:6" s="87" customFormat="1" ht="134.25">
      <c r="A105" s="157" t="s">
        <v>649</v>
      </c>
      <c r="B105" s="158"/>
      <c r="C105" s="157" t="s">
        <v>650</v>
      </c>
      <c r="D105" s="86"/>
      <c r="E105" s="86"/>
      <c r="F105" s="86"/>
    </row>
    <row r="106" spans="1:6" s="87" customFormat="1" ht="90">
      <c r="A106" s="157" t="s">
        <v>501</v>
      </c>
      <c r="B106" s="158"/>
      <c r="C106" s="157" t="s">
        <v>502</v>
      </c>
      <c r="D106" s="86"/>
      <c r="E106" s="86"/>
      <c r="F106" s="86"/>
    </row>
    <row r="107" spans="1:6" s="87" customFormat="1" ht="201.75">
      <c r="A107" s="157" t="s">
        <v>503</v>
      </c>
      <c r="B107" s="158"/>
      <c r="C107" s="157" t="s">
        <v>504</v>
      </c>
      <c r="D107" s="86"/>
      <c r="E107" s="86"/>
      <c r="F107" s="86"/>
    </row>
    <row r="108" spans="1:6" s="87" customFormat="1" ht="202.5">
      <c r="A108" s="157" t="s">
        <v>505</v>
      </c>
      <c r="B108" s="158"/>
      <c r="C108" s="157" t="s">
        <v>506</v>
      </c>
      <c r="D108" s="86"/>
      <c r="E108" s="86"/>
      <c r="F108" s="86"/>
    </row>
    <row r="109" spans="1:6" s="87" customFormat="1" ht="166.5" customHeight="1">
      <c r="A109" s="158" t="s">
        <v>85</v>
      </c>
      <c r="B109" s="158"/>
      <c r="C109" s="158" t="s">
        <v>86</v>
      </c>
      <c r="D109" s="86"/>
      <c r="E109" s="86"/>
      <c r="F109" s="86"/>
    </row>
    <row r="110" spans="1:6" s="87" customFormat="1" ht="250.7" customHeight="1">
      <c r="A110" s="158" t="s">
        <v>507</v>
      </c>
      <c r="B110" s="158"/>
      <c r="C110" s="158" t="s">
        <v>508</v>
      </c>
      <c r="D110" s="86"/>
      <c r="E110" s="86"/>
      <c r="F110" s="86"/>
    </row>
    <row r="111" spans="1:6" s="87" customFormat="1" ht="409.5">
      <c r="A111" s="158" t="s">
        <v>509</v>
      </c>
      <c r="B111" s="158"/>
      <c r="C111" s="157" t="s">
        <v>722</v>
      </c>
      <c r="D111" s="86"/>
      <c r="E111" s="86"/>
      <c r="F111" s="86"/>
    </row>
    <row r="112" spans="1:6" ht="135">
      <c r="A112" s="158" t="s">
        <v>536</v>
      </c>
      <c r="B112" s="158"/>
      <c r="C112" s="158" t="s">
        <v>537</v>
      </c>
    </row>
    <row r="114" spans="1:3" ht="90">
      <c r="A114" s="158" t="s">
        <v>727</v>
      </c>
      <c r="C114" s="269" t="s">
        <v>728</v>
      </c>
    </row>
    <row r="116" spans="1:3" ht="163.5" customHeight="1">
      <c r="A116" s="158" t="s">
        <v>535</v>
      </c>
      <c r="B116" s="158"/>
      <c r="C116" s="158" t="s">
        <v>692</v>
      </c>
    </row>
  </sheetData>
  <printOptions horizontalCentered="1"/>
  <pageMargins left="0.70866141732283472" right="0.51181102362204722" top="0.51181102362204722" bottom="0.51181102362204722" header="0.31496062992125984" footer="0.31496062992125984"/>
  <pageSetup paperSize="9" scale="60" fitToHeight="0" orientation="portrait" r:id="rId1"/>
  <rowBreaks count="2" manualBreakCount="2">
    <brk id="99" max="2" man="1"/>
    <brk id="108"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1"/>
  <sheetViews>
    <sheetView view="pageBreakPreview" zoomScale="55" zoomScaleNormal="100" zoomScaleSheetLayoutView="55" zoomScalePageLayoutView="90" workbookViewId="0">
      <selection activeCell="J52" sqref="J52"/>
    </sheetView>
  </sheetViews>
  <sheetFormatPr defaultRowHeight="15"/>
  <cols>
    <col min="1" max="1" width="16" style="33" customWidth="1"/>
    <col min="2" max="2" width="9.140625" style="33"/>
    <col min="3" max="3" width="8" style="33" customWidth="1"/>
    <col min="4" max="4" width="12.42578125" style="33" customWidth="1"/>
    <col min="5" max="5" width="16.85546875" style="33" customWidth="1"/>
    <col min="6" max="6" width="9.140625" style="33"/>
    <col min="7" max="7" width="14.28515625" style="33" customWidth="1"/>
    <col min="8" max="8" width="12.140625" customWidth="1"/>
  </cols>
  <sheetData/>
  <printOptions horizontalCentered="1"/>
  <pageMargins left="0.70866141732283472" right="0.51181102362204722" top="0.51181102362204722" bottom="0.51181102362204722"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sheetPr>
  <dimension ref="A1:K22"/>
  <sheetViews>
    <sheetView view="pageBreakPreview" zoomScale="70" zoomScaleNormal="100" zoomScaleSheetLayoutView="70" workbookViewId="0">
      <pane xSplit="2" ySplit="5" topLeftCell="C6" activePane="bottomRight" state="frozen"/>
      <selection activeCell="J52" sqref="J52"/>
      <selection pane="topRight" activeCell="J52" sqref="J52"/>
      <selection pane="bottomLeft" activeCell="J52" sqref="J52"/>
      <selection pane="bottomRight" activeCell="J52" sqref="J52"/>
    </sheetView>
  </sheetViews>
  <sheetFormatPr defaultColWidth="9.140625" defaultRowHeight="15.75"/>
  <cols>
    <col min="1" max="1" width="19.140625" style="513" customWidth="1"/>
    <col min="2" max="2" width="9" style="314" customWidth="1"/>
    <col min="3" max="10" width="13.5703125" style="314" customWidth="1"/>
    <col min="11" max="11" width="21" style="513" customWidth="1"/>
    <col min="12" max="16384" width="9.140625" style="514"/>
  </cols>
  <sheetData>
    <row r="1" spans="1:11" ht="22.5">
      <c r="B1" s="870" t="s">
        <v>830</v>
      </c>
      <c r="C1" s="870"/>
      <c r="D1" s="870"/>
      <c r="E1" s="870"/>
      <c r="F1" s="870"/>
      <c r="G1" s="870"/>
      <c r="H1" s="870"/>
      <c r="I1" s="870"/>
      <c r="J1" s="870"/>
    </row>
    <row r="2" spans="1:11" ht="20.25">
      <c r="B2" s="871" t="s">
        <v>866</v>
      </c>
      <c r="C2" s="871"/>
      <c r="D2" s="871"/>
      <c r="E2" s="871"/>
      <c r="F2" s="871"/>
      <c r="G2" s="871"/>
      <c r="H2" s="871"/>
      <c r="I2" s="871"/>
      <c r="J2" s="871"/>
    </row>
    <row r="3" spans="1:11" ht="20.25">
      <c r="B3" s="515"/>
      <c r="C3" s="515"/>
      <c r="D3" s="515"/>
      <c r="E3" s="515"/>
      <c r="F3" s="515"/>
      <c r="G3" s="515"/>
      <c r="H3" s="515"/>
      <c r="I3" s="515"/>
      <c r="J3" s="515"/>
    </row>
    <row r="4" spans="1:11">
      <c r="B4" s="516"/>
      <c r="C4" s="516"/>
      <c r="D4" s="516"/>
      <c r="E4" s="516"/>
      <c r="F4" s="516"/>
      <c r="G4" s="516"/>
      <c r="H4" s="516"/>
      <c r="I4" s="516"/>
      <c r="J4" s="516"/>
    </row>
    <row r="5" spans="1:11" s="517" customFormat="1" ht="48.75" customHeight="1">
      <c r="A5" s="618" t="s">
        <v>87</v>
      </c>
      <c r="B5" s="619" t="s">
        <v>825</v>
      </c>
      <c r="C5" s="620">
        <v>2012</v>
      </c>
      <c r="D5" s="621">
        <v>2013</v>
      </c>
      <c r="E5" s="621">
        <v>2014</v>
      </c>
      <c r="F5" s="621">
        <v>2015</v>
      </c>
      <c r="G5" s="621">
        <v>2016</v>
      </c>
      <c r="H5" s="621">
        <v>2017</v>
      </c>
      <c r="I5" s="621">
        <v>2018</v>
      </c>
      <c r="J5" s="621">
        <v>2019</v>
      </c>
      <c r="K5" s="622" t="s">
        <v>88</v>
      </c>
    </row>
    <row r="6" spans="1:11" s="518" customFormat="1" ht="29.25" customHeight="1">
      <c r="A6" s="865" t="s">
        <v>89</v>
      </c>
      <c r="B6" s="804" t="s">
        <v>90</v>
      </c>
      <c r="C6" s="805">
        <v>105480183.87028553</v>
      </c>
      <c r="D6" s="806">
        <v>119532870.71913934</v>
      </c>
      <c r="E6" s="806">
        <v>133481634.32557978</v>
      </c>
      <c r="F6" s="806">
        <v>145753642.4331328</v>
      </c>
      <c r="G6" s="806">
        <v>160814563.61651477</v>
      </c>
      <c r="H6" s="806">
        <v>178880889.87847397</v>
      </c>
      <c r="I6" s="806">
        <v>192508553.00174025</v>
      </c>
      <c r="J6" s="807">
        <v>210378058.69641003</v>
      </c>
      <c r="K6" s="867" t="s">
        <v>91</v>
      </c>
    </row>
    <row r="7" spans="1:11" s="518" customFormat="1" ht="33">
      <c r="A7" s="865"/>
      <c r="B7" s="773" t="s">
        <v>92</v>
      </c>
      <c r="C7" s="774">
        <v>8708590.0059679933</v>
      </c>
      <c r="D7" s="775">
        <v>9493743.0579030029</v>
      </c>
      <c r="E7" s="775">
        <v>9508051.5660583358</v>
      </c>
      <c r="F7" s="775">
        <v>7746216.5449988563</v>
      </c>
      <c r="G7" s="775">
        <v>8071490.8155960757</v>
      </c>
      <c r="H7" s="775">
        <v>9674387.8904271089</v>
      </c>
      <c r="I7" s="775">
        <v>11456717.193383519</v>
      </c>
      <c r="J7" s="776">
        <v>11970248.318328572</v>
      </c>
      <c r="K7" s="867"/>
    </row>
    <row r="8" spans="1:11" s="518" customFormat="1" ht="33">
      <c r="A8" s="865"/>
      <c r="B8" s="773" t="s">
        <v>93</v>
      </c>
      <c r="C8" s="774">
        <v>6777538.2871315358</v>
      </c>
      <c r="D8" s="775">
        <v>7147342.5008902922</v>
      </c>
      <c r="E8" s="775">
        <v>7164068.1579413898</v>
      </c>
      <c r="F8" s="775">
        <v>6974509.6328051267</v>
      </c>
      <c r="G8" s="775">
        <v>7291589.5710163657</v>
      </c>
      <c r="H8" s="775">
        <v>8588385.5650779773</v>
      </c>
      <c r="I8" s="775">
        <v>9700989.3203545753</v>
      </c>
      <c r="J8" s="776">
        <v>10693126.930791019</v>
      </c>
      <c r="K8" s="867"/>
    </row>
    <row r="9" spans="1:11" s="518" customFormat="1" ht="18.75">
      <c r="A9" s="688"/>
      <c r="B9" s="773"/>
      <c r="C9" s="774"/>
      <c r="D9" s="775"/>
      <c r="E9" s="775"/>
      <c r="F9" s="775"/>
      <c r="G9" s="775"/>
      <c r="H9" s="775"/>
      <c r="I9" s="775"/>
      <c r="J9" s="776"/>
      <c r="K9" s="689"/>
    </row>
    <row r="10" spans="1:11" s="518" customFormat="1" ht="56.25">
      <c r="A10" s="688" t="s">
        <v>94</v>
      </c>
      <c r="B10" s="773" t="s">
        <v>90</v>
      </c>
      <c r="C10" s="774">
        <v>98190316.775053442</v>
      </c>
      <c r="D10" s="775">
        <v>115019669.90262946</v>
      </c>
      <c r="E10" s="775">
        <v>125509067.11021148</v>
      </c>
      <c r="F10" s="775">
        <v>133030151.97401708</v>
      </c>
      <c r="G10" s="775">
        <v>152179755.40186086</v>
      </c>
      <c r="H10" s="775">
        <v>168358042.99752721</v>
      </c>
      <c r="I10" s="775">
        <v>186575411.56816873</v>
      </c>
      <c r="J10" s="776">
        <v>199599420.65008327</v>
      </c>
      <c r="K10" s="689" t="s">
        <v>95</v>
      </c>
    </row>
    <row r="11" spans="1:11" s="518" customFormat="1" ht="18.75">
      <c r="A11" s="688"/>
      <c r="B11" s="773"/>
      <c r="C11" s="774"/>
      <c r="D11" s="775"/>
      <c r="E11" s="775"/>
      <c r="F11" s="775"/>
      <c r="G11" s="775"/>
      <c r="H11" s="775"/>
      <c r="I11" s="775"/>
      <c r="J11" s="776"/>
      <c r="K11" s="689"/>
    </row>
    <row r="12" spans="1:11" s="518" customFormat="1" ht="93.75">
      <c r="A12" s="688" t="s">
        <v>105</v>
      </c>
      <c r="B12" s="777" t="s">
        <v>96</v>
      </c>
      <c r="C12" s="778">
        <v>99.410266036983501</v>
      </c>
      <c r="D12" s="779">
        <v>109.04386557012</v>
      </c>
      <c r="E12" s="779">
        <v>104.99962592307701</v>
      </c>
      <c r="F12" s="779">
        <v>99.661764441345198</v>
      </c>
      <c r="G12" s="779">
        <v>104.40888670873299</v>
      </c>
      <c r="H12" s="779">
        <v>104.690793676499</v>
      </c>
      <c r="I12" s="779">
        <v>104.30147775702714</v>
      </c>
      <c r="J12" s="780">
        <v>103.683403898259</v>
      </c>
      <c r="K12" s="689" t="s">
        <v>108</v>
      </c>
    </row>
    <row r="13" spans="1:11" s="518" customFormat="1" ht="18.75">
      <c r="A13" s="688"/>
      <c r="B13" s="777"/>
      <c r="C13" s="774"/>
      <c r="D13" s="775"/>
      <c r="E13" s="775"/>
      <c r="F13" s="775"/>
      <c r="G13" s="781"/>
      <c r="H13" s="781"/>
      <c r="I13" s="781"/>
      <c r="J13" s="782"/>
      <c r="K13" s="689"/>
    </row>
    <row r="14" spans="1:11" s="518" customFormat="1" ht="37.5">
      <c r="A14" s="688" t="s">
        <v>97</v>
      </c>
      <c r="B14" s="777" t="s">
        <v>96</v>
      </c>
      <c r="C14" s="783">
        <v>107.424221995263</v>
      </c>
      <c r="D14" s="781">
        <v>103.923851303286</v>
      </c>
      <c r="E14" s="781">
        <v>106.352184267586</v>
      </c>
      <c r="F14" s="781">
        <v>109.56436587519001</v>
      </c>
      <c r="G14" s="781">
        <v>105.674084697963</v>
      </c>
      <c r="H14" s="781">
        <v>106.250278687963</v>
      </c>
      <c r="I14" s="781">
        <v>103.1800232322702</v>
      </c>
      <c r="J14" s="782">
        <v>105.40013493587399</v>
      </c>
      <c r="K14" s="689" t="s">
        <v>98</v>
      </c>
    </row>
    <row r="15" spans="1:11" s="518" customFormat="1" ht="18.75">
      <c r="A15" s="688"/>
      <c r="B15" s="777"/>
      <c r="C15" s="783"/>
      <c r="D15" s="781"/>
      <c r="E15" s="781"/>
      <c r="F15" s="781"/>
      <c r="G15" s="781"/>
      <c r="H15" s="781"/>
      <c r="I15" s="781"/>
      <c r="J15" s="782"/>
      <c r="K15" s="689"/>
    </row>
    <row r="16" spans="1:11" s="518" customFormat="1" ht="75">
      <c r="A16" s="688" t="s">
        <v>106</v>
      </c>
      <c r="B16" s="773" t="s">
        <v>92</v>
      </c>
      <c r="C16" s="774">
        <v>18041632.612379812</v>
      </c>
      <c r="D16" s="775">
        <v>21092321.379676711</v>
      </c>
      <c r="E16" s="775">
        <v>25974242.912157964</v>
      </c>
      <c r="F16" s="775">
        <v>26145252.674403045</v>
      </c>
      <c r="G16" s="775">
        <v>29997682.860884421</v>
      </c>
      <c r="H16" s="775">
        <v>32101219.867974617</v>
      </c>
      <c r="I16" s="775">
        <v>34285615.821137846</v>
      </c>
      <c r="J16" s="776">
        <v>36428208.934606701</v>
      </c>
      <c r="K16" s="689" t="s">
        <v>107</v>
      </c>
    </row>
    <row r="17" spans="1:11" s="518" customFormat="1" ht="18.75">
      <c r="A17" s="688"/>
      <c r="B17" s="773"/>
      <c r="C17" s="774"/>
      <c r="D17" s="775"/>
      <c r="E17" s="775"/>
      <c r="F17" s="775"/>
      <c r="G17" s="775"/>
      <c r="H17" s="775"/>
      <c r="I17" s="775"/>
      <c r="J17" s="776"/>
      <c r="K17" s="689"/>
    </row>
    <row r="18" spans="1:11" s="518" customFormat="1" ht="80.25" customHeight="1">
      <c r="A18" s="688" t="s">
        <v>99</v>
      </c>
      <c r="B18" s="777" t="s">
        <v>96</v>
      </c>
      <c r="C18" s="784">
        <v>104.6</v>
      </c>
      <c r="D18" s="785">
        <v>104.6</v>
      </c>
      <c r="E18" s="785">
        <v>105.1</v>
      </c>
      <c r="F18" s="785">
        <v>109.7</v>
      </c>
      <c r="G18" s="781">
        <v>106.4</v>
      </c>
      <c r="H18" s="781">
        <v>106.6</v>
      </c>
      <c r="I18" s="781">
        <v>103</v>
      </c>
      <c r="J18" s="782">
        <v>104.837818961365</v>
      </c>
      <c r="K18" s="689" t="s">
        <v>100</v>
      </c>
    </row>
    <row r="19" spans="1:11" s="518" customFormat="1" ht="18.75">
      <c r="A19" s="688"/>
      <c r="B19" s="777"/>
      <c r="C19" s="774"/>
      <c r="D19" s="775"/>
      <c r="E19" s="775"/>
      <c r="F19" s="775"/>
      <c r="G19" s="781"/>
      <c r="H19" s="781"/>
      <c r="I19" s="781"/>
      <c r="J19" s="782"/>
      <c r="K19" s="689"/>
    </row>
    <row r="20" spans="1:11" s="518" customFormat="1" ht="26.25" customHeight="1">
      <c r="A20" s="865" t="s">
        <v>101</v>
      </c>
      <c r="B20" s="773" t="s">
        <v>102</v>
      </c>
      <c r="C20" s="786">
        <v>12.1122</v>
      </c>
      <c r="D20" s="787">
        <v>12.5907</v>
      </c>
      <c r="E20" s="787">
        <v>14.0388</v>
      </c>
      <c r="F20" s="787">
        <v>18.816107397260261</v>
      </c>
      <c r="G20" s="787">
        <v>19.923774590163948</v>
      </c>
      <c r="H20" s="787">
        <v>18.490150684931514</v>
      </c>
      <c r="I20" s="787">
        <v>16.80311643835616</v>
      </c>
      <c r="J20" s="788">
        <v>17.57507890410961</v>
      </c>
      <c r="K20" s="867" t="s">
        <v>103</v>
      </c>
    </row>
    <row r="21" spans="1:11" s="518" customFormat="1" ht="33">
      <c r="A21" s="866"/>
      <c r="B21" s="789" t="s">
        <v>104</v>
      </c>
      <c r="C21" s="790">
        <v>15.5632</v>
      </c>
      <c r="D21" s="791">
        <v>16.7241</v>
      </c>
      <c r="E21" s="791">
        <v>18.632100000000001</v>
      </c>
      <c r="F21" s="791">
        <v>20.898048767123306</v>
      </c>
      <c r="G21" s="791">
        <v>22.054801912568294</v>
      </c>
      <c r="H21" s="791">
        <v>20.828232328767115</v>
      </c>
      <c r="I21" s="791">
        <v>19.844218630136989</v>
      </c>
      <c r="J21" s="792">
        <v>19.674138356164395</v>
      </c>
      <c r="K21" s="868"/>
    </row>
    <row r="22" spans="1:11" s="520" customFormat="1" ht="35.25" customHeight="1">
      <c r="A22" s="869" t="s">
        <v>109</v>
      </c>
      <c r="B22" s="869"/>
      <c r="C22" s="869"/>
      <c r="D22" s="869"/>
      <c r="E22" s="519"/>
      <c r="F22" s="519"/>
      <c r="G22" s="519"/>
      <c r="H22" s="519"/>
      <c r="I22" s="519"/>
      <c r="J22" s="519"/>
      <c r="K22" s="513"/>
    </row>
  </sheetData>
  <mergeCells count="7">
    <mergeCell ref="A20:A21"/>
    <mergeCell ref="K20:K21"/>
    <mergeCell ref="A22:D22"/>
    <mergeCell ref="B1:J1"/>
    <mergeCell ref="B2:J2"/>
    <mergeCell ref="A6:A8"/>
    <mergeCell ref="K6:K8"/>
  </mergeCells>
  <printOptions horizontalCentered="1"/>
  <pageMargins left="0.70866141732283472" right="0.51181102362204722" top="0.51181102362204722" bottom="0.51181102362204722" header="0.31496062992125984" footer="0.31496062992125984"/>
  <pageSetup paperSize="9" scale="5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O29"/>
  <sheetViews>
    <sheetView view="pageBreakPreview" zoomScale="58" zoomScaleNormal="78" zoomScaleSheetLayoutView="58" workbookViewId="0">
      <selection activeCell="J52" sqref="J52"/>
    </sheetView>
  </sheetViews>
  <sheetFormatPr defaultColWidth="8.85546875" defaultRowHeight="15"/>
  <cols>
    <col min="1" max="1" width="3.85546875" style="94" bestFit="1" customWidth="1"/>
    <col min="2" max="2" width="57.85546875" style="94" customWidth="1"/>
    <col min="3" max="3" width="10.28515625" style="94" customWidth="1"/>
    <col min="4" max="4" width="9.7109375" style="94" bestFit="1" customWidth="1"/>
    <col min="5" max="8" width="10.28515625" style="94" bestFit="1" customWidth="1"/>
    <col min="9" max="10" width="10.28515625" style="94" customWidth="1"/>
    <col min="11" max="11" width="55.7109375" style="94" customWidth="1"/>
    <col min="12" max="13" width="8.85546875" style="94"/>
    <col min="14" max="14" width="8.85546875" style="300"/>
    <col min="15" max="16384" width="8.85546875" style="94"/>
  </cols>
  <sheetData>
    <row r="1" spans="1:14" ht="33.75" customHeight="1">
      <c r="A1" s="879" t="s">
        <v>831</v>
      </c>
      <c r="B1" s="879"/>
      <c r="C1" s="879"/>
      <c r="D1" s="879"/>
      <c r="E1" s="879"/>
      <c r="F1" s="879"/>
      <c r="G1" s="879"/>
      <c r="H1" s="879"/>
      <c r="I1" s="879"/>
      <c r="J1" s="879"/>
      <c r="K1" s="879"/>
    </row>
    <row r="2" spans="1:14" ht="21.6" customHeight="1">
      <c r="A2" s="880" t="s">
        <v>867</v>
      </c>
      <c r="B2" s="880"/>
      <c r="C2" s="880"/>
      <c r="D2" s="880"/>
      <c r="E2" s="880"/>
      <c r="F2" s="880"/>
      <c r="G2" s="880"/>
      <c r="H2" s="880"/>
      <c r="I2" s="880"/>
      <c r="J2" s="880"/>
      <c r="K2" s="880"/>
    </row>
    <row r="3" spans="1:14" ht="21.6" customHeight="1">
      <c r="A3" s="299"/>
      <c r="B3" s="299"/>
      <c r="C3" s="306"/>
      <c r="D3" s="299"/>
      <c r="E3" s="299"/>
      <c r="F3" s="299"/>
      <c r="G3" s="299"/>
      <c r="H3" s="299"/>
      <c r="I3" s="299"/>
      <c r="J3" s="341"/>
      <c r="K3" s="299"/>
    </row>
    <row r="4" spans="1:14" s="122" customFormat="1" ht="23.25">
      <c r="A4" s="883" t="s">
        <v>623</v>
      </c>
      <c r="B4" s="883"/>
      <c r="C4" s="307"/>
      <c r="D4" s="149"/>
      <c r="E4" s="149"/>
      <c r="F4" s="149"/>
      <c r="G4" s="149"/>
      <c r="H4" s="149"/>
      <c r="I4" s="149"/>
      <c r="J4" s="149"/>
      <c r="K4" s="701" t="s">
        <v>624</v>
      </c>
      <c r="N4" s="301"/>
    </row>
    <row r="5" spans="1:14" s="99" customFormat="1" ht="36.75" customHeight="1">
      <c r="A5" s="881"/>
      <c r="B5" s="882"/>
      <c r="C5" s="690">
        <v>2012</v>
      </c>
      <c r="D5" s="691">
        <v>2013</v>
      </c>
      <c r="E5" s="691">
        <v>2014</v>
      </c>
      <c r="F5" s="691">
        <v>2015</v>
      </c>
      <c r="G5" s="691">
        <v>2016</v>
      </c>
      <c r="H5" s="692">
        <v>2017</v>
      </c>
      <c r="I5" s="693">
        <v>2018</v>
      </c>
      <c r="J5" s="693">
        <v>2019</v>
      </c>
      <c r="K5" s="694"/>
      <c r="N5" s="302"/>
    </row>
    <row r="6" spans="1:14" ht="58.15" customHeight="1">
      <c r="A6" s="873" t="s">
        <v>607</v>
      </c>
      <c r="B6" s="874"/>
      <c r="C6" s="695">
        <v>34.928811538597344</v>
      </c>
      <c r="D6" s="695">
        <v>30.970857270457213</v>
      </c>
      <c r="E6" s="695">
        <v>32.542259105433821</v>
      </c>
      <c r="F6" s="695">
        <v>32.862511692020604</v>
      </c>
      <c r="G6" s="695">
        <v>27.8</v>
      </c>
      <c r="H6" s="695">
        <v>29.10068226957646</v>
      </c>
      <c r="I6" s="695">
        <v>30.992593260535433</v>
      </c>
      <c r="J6" s="696">
        <v>32.061293098737387</v>
      </c>
      <c r="K6" s="155" t="s">
        <v>689</v>
      </c>
      <c r="N6" s="303"/>
    </row>
    <row r="7" spans="1:14" ht="55.9" customHeight="1">
      <c r="A7" s="873" t="s">
        <v>608</v>
      </c>
      <c r="B7" s="874"/>
      <c r="C7" s="697">
        <v>104.84026926363276</v>
      </c>
      <c r="D7" s="697">
        <v>112.06105973295033</v>
      </c>
      <c r="E7" s="697">
        <v>119.95568028469086</v>
      </c>
      <c r="F7" s="697">
        <v>108.54903781493184</v>
      </c>
      <c r="G7" s="697">
        <v>80.2</v>
      </c>
      <c r="H7" s="697">
        <v>96.609384623364733</v>
      </c>
      <c r="I7" s="697">
        <v>101.96256927954563</v>
      </c>
      <c r="J7" s="698">
        <v>108.95801841080348</v>
      </c>
      <c r="K7" s="155" t="s">
        <v>615</v>
      </c>
      <c r="N7" s="303"/>
    </row>
    <row r="8" spans="1:14" ht="57" customHeight="1">
      <c r="A8" s="873" t="s">
        <v>609</v>
      </c>
      <c r="B8" s="874"/>
      <c r="C8" s="697">
        <v>-7.9366379955046602</v>
      </c>
      <c r="D8" s="697">
        <v>-7.7359319521537566</v>
      </c>
      <c r="E8" s="697">
        <v>-10.862039740714303</v>
      </c>
      <c r="F8" s="697">
        <v>-8.1901547807129944</v>
      </c>
      <c r="G8" s="697">
        <v>-6.7</v>
      </c>
      <c r="H8" s="697">
        <v>-9.2139351870389721</v>
      </c>
      <c r="I8" s="697">
        <v>-17.201455241177719</v>
      </c>
      <c r="J8" s="698">
        <v>-16.976477256188886</v>
      </c>
      <c r="K8" s="155" t="s">
        <v>616</v>
      </c>
      <c r="N8" s="303"/>
    </row>
    <row r="9" spans="1:14" ht="52.9" customHeight="1">
      <c r="A9" s="873" t="s">
        <v>610</v>
      </c>
      <c r="B9" s="874"/>
      <c r="C9" s="697">
        <v>-4.1513773616767224</v>
      </c>
      <c r="D9" s="697">
        <v>-3.2245740524453659</v>
      </c>
      <c r="E9" s="697">
        <v>-5.2657781164484172</v>
      </c>
      <c r="F9" s="697">
        <v>-2.8134620562034978</v>
      </c>
      <c r="G9" s="697">
        <v>-2.1</v>
      </c>
      <c r="H9" s="697">
        <v>-6.2635402442430026</v>
      </c>
      <c r="I9" s="697">
        <v>-11.184354418770733</v>
      </c>
      <c r="J9" s="698">
        <v>-10.833479844732341</v>
      </c>
      <c r="K9" s="155" t="s">
        <v>617</v>
      </c>
      <c r="N9" s="303"/>
    </row>
    <row r="10" spans="1:14" ht="57" customHeight="1">
      <c r="A10" s="873" t="s">
        <v>611</v>
      </c>
      <c r="B10" s="874"/>
      <c r="C10" s="697">
        <v>-5.4485115597456817</v>
      </c>
      <c r="D10" s="697">
        <v>-4.1050071623903932</v>
      </c>
      <c r="E10" s="697">
        <v>-4.6770154251211276</v>
      </c>
      <c r="F10" s="697">
        <v>-5.8198556309391662</v>
      </c>
      <c r="G10" s="697">
        <v>-3.6</v>
      </c>
      <c r="H10" s="697">
        <v>-5.5915166090568587</v>
      </c>
      <c r="I10" s="697">
        <v>-9.4281859097005025</v>
      </c>
      <c r="J10" s="698">
        <v>-8.4697873672873811</v>
      </c>
      <c r="K10" s="155" t="s">
        <v>618</v>
      </c>
      <c r="N10" s="303"/>
    </row>
    <row r="11" spans="1:14" ht="54.6" customHeight="1">
      <c r="A11" s="873" t="s">
        <v>612</v>
      </c>
      <c r="B11" s="874"/>
      <c r="C11" s="697">
        <v>45.275699573983395</v>
      </c>
      <c r="D11" s="697">
        <v>47.998873045980361</v>
      </c>
      <c r="E11" s="697">
        <v>49.420328180444507</v>
      </c>
      <c r="F11" s="697">
        <v>48.755995782106055</v>
      </c>
      <c r="G11" s="697">
        <v>50.1</v>
      </c>
      <c r="H11" s="697">
        <v>58.420360999676667</v>
      </c>
      <c r="I11" s="697">
        <v>52.78780245845828</v>
      </c>
      <c r="J11" s="698">
        <v>55.114979778697339</v>
      </c>
      <c r="K11" s="155" t="s">
        <v>619</v>
      </c>
      <c r="L11" s="387"/>
      <c r="N11" s="303"/>
    </row>
    <row r="12" spans="1:14" ht="37.9" customHeight="1">
      <c r="A12" s="873" t="s">
        <v>613</v>
      </c>
      <c r="B12" s="874"/>
      <c r="C12" s="697">
        <v>22.916767471115353</v>
      </c>
      <c r="D12" s="697">
        <v>22.707623168933317</v>
      </c>
      <c r="E12" s="697">
        <v>22.529909929692014</v>
      </c>
      <c r="F12" s="697">
        <v>22.16199486997872</v>
      </c>
      <c r="G12" s="697">
        <v>21.7</v>
      </c>
      <c r="H12" s="697">
        <v>19.488400290108931</v>
      </c>
      <c r="I12" s="697">
        <v>19.770223648166365</v>
      </c>
      <c r="J12" s="698">
        <v>19.244921583937359</v>
      </c>
      <c r="K12" s="155" t="s">
        <v>620</v>
      </c>
      <c r="N12" s="303"/>
    </row>
    <row r="13" spans="1:14" ht="35.450000000000003" customHeight="1">
      <c r="A13" s="873" t="s">
        <v>614</v>
      </c>
      <c r="B13" s="874"/>
      <c r="C13" s="697">
        <v>7.159968133836526</v>
      </c>
      <c r="D13" s="697">
        <v>6.8291571332901224</v>
      </c>
      <c r="E13" s="697">
        <v>6.1465711187238918</v>
      </c>
      <c r="F13" s="697">
        <v>5.5352679496822326</v>
      </c>
      <c r="G13" s="697">
        <v>6.1</v>
      </c>
      <c r="H13" s="697">
        <v>5.425198866105875</v>
      </c>
      <c r="I13" s="697">
        <v>5.5725635192442713</v>
      </c>
      <c r="J13" s="698">
        <v>5.3432736059332315</v>
      </c>
      <c r="K13" s="155" t="s">
        <v>621</v>
      </c>
      <c r="N13" s="303"/>
    </row>
    <row r="14" spans="1:14" ht="71.25" customHeight="1">
      <c r="A14" s="875" t="s">
        <v>810</v>
      </c>
      <c r="B14" s="876"/>
      <c r="C14" s="699">
        <v>-7.2384604422601599</v>
      </c>
      <c r="D14" s="699">
        <v>-5.3808224617711726</v>
      </c>
      <c r="E14" s="699">
        <v>-6.0641388582471949</v>
      </c>
      <c r="F14" s="699">
        <v>-7.1731600580175154</v>
      </c>
      <c r="G14" s="699">
        <v>-4.5</v>
      </c>
      <c r="H14" s="699">
        <v>-6.5324054035137564</v>
      </c>
      <c r="I14" s="699">
        <v>-10.847587476763188</v>
      </c>
      <c r="J14" s="700">
        <v>-9.7753553230785055</v>
      </c>
      <c r="K14" s="156" t="s">
        <v>622</v>
      </c>
      <c r="N14" s="303"/>
    </row>
    <row r="15" spans="1:14">
      <c r="G15" s="96"/>
      <c r="H15" s="96"/>
      <c r="I15" s="96"/>
      <c r="J15" s="96"/>
      <c r="K15" s="96"/>
    </row>
    <row r="16" spans="1:14">
      <c r="G16" s="96"/>
      <c r="H16" s="96"/>
      <c r="I16" s="96"/>
      <c r="J16" s="96"/>
      <c r="K16" s="96"/>
    </row>
    <row r="17" spans="1:15">
      <c r="G17" s="96"/>
      <c r="H17" s="96"/>
      <c r="I17" s="96"/>
      <c r="J17" s="96"/>
      <c r="K17" s="96"/>
    </row>
    <row r="18" spans="1:15">
      <c r="G18" s="96"/>
      <c r="H18" s="96"/>
      <c r="I18" s="96"/>
      <c r="J18" s="96"/>
      <c r="K18" s="96"/>
    </row>
    <row r="19" spans="1:15" s="154" customFormat="1" ht="25.5">
      <c r="A19" s="877" t="s">
        <v>539</v>
      </c>
      <c r="B19" s="877"/>
      <c r="C19" s="877"/>
      <c r="D19" s="877"/>
      <c r="E19" s="877"/>
      <c r="G19" s="878" t="s">
        <v>540</v>
      </c>
      <c r="H19" s="878"/>
      <c r="I19" s="878"/>
      <c r="J19" s="878"/>
      <c r="K19" s="878"/>
      <c r="N19" s="304"/>
    </row>
    <row r="20" spans="1:15" ht="14.45" customHeight="1">
      <c r="A20" s="148"/>
      <c r="B20" s="148"/>
      <c r="C20" s="148"/>
      <c r="D20" s="148"/>
      <c r="E20" s="148"/>
      <c r="F20" s="149"/>
      <c r="G20" s="150"/>
      <c r="H20" s="150"/>
      <c r="I20" s="150"/>
      <c r="J20" s="150"/>
      <c r="K20" s="151"/>
    </row>
    <row r="21" spans="1:15" ht="86.25" customHeight="1">
      <c r="A21" s="152" t="s">
        <v>541</v>
      </c>
      <c r="B21" s="872" t="s">
        <v>542</v>
      </c>
      <c r="C21" s="872"/>
      <c r="D21" s="872"/>
      <c r="E21" s="872"/>
      <c r="F21" s="153"/>
      <c r="G21" s="872" t="s">
        <v>543</v>
      </c>
      <c r="H21" s="872"/>
      <c r="I21" s="872"/>
      <c r="J21" s="872"/>
      <c r="K21" s="872"/>
    </row>
    <row r="22" spans="1:15" ht="130.5" customHeight="1">
      <c r="A22" s="152" t="s">
        <v>544</v>
      </c>
      <c r="B22" s="872" t="s">
        <v>545</v>
      </c>
      <c r="C22" s="872"/>
      <c r="D22" s="872"/>
      <c r="E22" s="872"/>
      <c r="F22" s="153"/>
      <c r="G22" s="872" t="s">
        <v>684</v>
      </c>
      <c r="H22" s="872"/>
      <c r="I22" s="872"/>
      <c r="J22" s="872"/>
      <c r="K22" s="872"/>
      <c r="L22" s="95"/>
      <c r="M22" s="95"/>
      <c r="N22" s="305"/>
      <c r="O22" s="95"/>
    </row>
    <row r="23" spans="1:15" ht="77.25" customHeight="1">
      <c r="A23" s="152" t="s">
        <v>546</v>
      </c>
      <c r="B23" s="872" t="s">
        <v>547</v>
      </c>
      <c r="C23" s="872"/>
      <c r="D23" s="872"/>
      <c r="E23" s="872"/>
      <c r="F23" s="153"/>
      <c r="G23" s="872" t="s">
        <v>934</v>
      </c>
      <c r="H23" s="872"/>
      <c r="I23" s="872"/>
      <c r="J23" s="872"/>
      <c r="K23" s="872"/>
    </row>
    <row r="24" spans="1:15" ht="63.2" customHeight="1">
      <c r="A24" s="152" t="s">
        <v>548</v>
      </c>
      <c r="B24" s="872" t="s">
        <v>549</v>
      </c>
      <c r="C24" s="872"/>
      <c r="D24" s="872"/>
      <c r="E24" s="872"/>
      <c r="F24" s="153"/>
      <c r="G24" s="872" t="s">
        <v>935</v>
      </c>
      <c r="H24" s="872"/>
      <c r="I24" s="872"/>
      <c r="J24" s="872"/>
      <c r="K24" s="872"/>
    </row>
    <row r="25" spans="1:15" ht="84" customHeight="1">
      <c r="A25" s="152" t="s">
        <v>550</v>
      </c>
      <c r="B25" s="872" t="s">
        <v>551</v>
      </c>
      <c r="C25" s="872"/>
      <c r="D25" s="872"/>
      <c r="E25" s="872"/>
      <c r="F25" s="153"/>
      <c r="G25" s="872" t="s">
        <v>936</v>
      </c>
      <c r="H25" s="872"/>
      <c r="I25" s="872"/>
      <c r="J25" s="872"/>
      <c r="K25" s="872"/>
    </row>
    <row r="26" spans="1:15" ht="81.2" customHeight="1">
      <c r="A26" s="152" t="s">
        <v>552</v>
      </c>
      <c r="B26" s="872" t="s">
        <v>553</v>
      </c>
      <c r="C26" s="872"/>
      <c r="D26" s="872"/>
      <c r="E26" s="872"/>
      <c r="F26" s="153"/>
      <c r="G26" s="872" t="s">
        <v>685</v>
      </c>
      <c r="H26" s="872"/>
      <c r="I26" s="872"/>
      <c r="J26" s="872"/>
      <c r="K26" s="872"/>
    </row>
    <row r="27" spans="1:15" ht="82.5" customHeight="1">
      <c r="A27" s="152" t="s">
        <v>554</v>
      </c>
      <c r="B27" s="872" t="s">
        <v>555</v>
      </c>
      <c r="C27" s="872"/>
      <c r="D27" s="872"/>
      <c r="E27" s="872"/>
      <c r="F27" s="153"/>
      <c r="G27" s="872" t="s">
        <v>686</v>
      </c>
      <c r="H27" s="872"/>
      <c r="I27" s="872"/>
      <c r="J27" s="872"/>
      <c r="K27" s="872"/>
    </row>
    <row r="28" spans="1:15" ht="79.5" customHeight="1">
      <c r="A28" s="152" t="s">
        <v>556</v>
      </c>
      <c r="B28" s="872" t="s">
        <v>557</v>
      </c>
      <c r="C28" s="872"/>
      <c r="D28" s="872"/>
      <c r="E28" s="872"/>
      <c r="F28" s="153"/>
      <c r="G28" s="872" t="s">
        <v>688</v>
      </c>
      <c r="H28" s="872"/>
      <c r="I28" s="872"/>
      <c r="J28" s="872"/>
      <c r="K28" s="872"/>
    </row>
    <row r="29" spans="1:15" ht="69.75" customHeight="1">
      <c r="A29" s="152" t="s">
        <v>558</v>
      </c>
      <c r="B29" s="872" t="s">
        <v>559</v>
      </c>
      <c r="C29" s="872"/>
      <c r="D29" s="872"/>
      <c r="E29" s="872"/>
      <c r="F29" s="153"/>
      <c r="G29" s="872" t="s">
        <v>687</v>
      </c>
      <c r="H29" s="872"/>
      <c r="I29" s="872"/>
      <c r="J29" s="872"/>
      <c r="K29" s="872"/>
    </row>
  </sheetData>
  <mergeCells count="33">
    <mergeCell ref="B25:E25"/>
    <mergeCell ref="G25:K25"/>
    <mergeCell ref="B29:E29"/>
    <mergeCell ref="G29:K29"/>
    <mergeCell ref="B26:E26"/>
    <mergeCell ref="G26:K26"/>
    <mergeCell ref="B27:E27"/>
    <mergeCell ref="G27:K27"/>
    <mergeCell ref="B28:E28"/>
    <mergeCell ref="G28:K28"/>
    <mergeCell ref="A1:K1"/>
    <mergeCell ref="A2:K2"/>
    <mergeCell ref="B23:E23"/>
    <mergeCell ref="G23:K23"/>
    <mergeCell ref="B24:E24"/>
    <mergeCell ref="G24:K24"/>
    <mergeCell ref="B22:E22"/>
    <mergeCell ref="G22:K22"/>
    <mergeCell ref="A6:B6"/>
    <mergeCell ref="A5:B5"/>
    <mergeCell ref="A4:B4"/>
    <mergeCell ref="A7:B7"/>
    <mergeCell ref="A8:B8"/>
    <mergeCell ref="A9:B9"/>
    <mergeCell ref="A10:B10"/>
    <mergeCell ref="A11:B11"/>
    <mergeCell ref="G21:K21"/>
    <mergeCell ref="A12:B12"/>
    <mergeCell ref="A13:B13"/>
    <mergeCell ref="A14:B14"/>
    <mergeCell ref="A19:E19"/>
    <mergeCell ref="B21:E21"/>
    <mergeCell ref="G19:K19"/>
  </mergeCells>
  <printOptions horizontalCentered="1"/>
  <pageMargins left="0.70866141732283472" right="0.51181102362204722" top="0.51181102362204722" bottom="0.51181102362204722" header="0.31496062992125984" footer="0.31496062992125984"/>
  <pageSetup paperSize="9" scale="4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25</vt:i4>
      </vt:variant>
    </vt:vector>
  </HeadingPairs>
  <TitlesOfParts>
    <vt:vector size="70" baseType="lpstr">
      <vt:lpstr>1 pag.</vt:lpstr>
      <vt:lpstr>2 pag.</vt:lpstr>
      <vt:lpstr>Cuprins rom.</vt:lpstr>
      <vt:lpstr>Cuprins rus.</vt:lpstr>
      <vt:lpstr>Titlu Definitii</vt:lpstr>
      <vt:lpstr>Definitii</vt:lpstr>
      <vt:lpstr>Capitolul 1</vt:lpstr>
      <vt:lpstr>Tabel indicatori</vt:lpstr>
      <vt:lpstr>Rate specifice</vt:lpstr>
      <vt:lpstr>Grafice</vt:lpstr>
      <vt:lpstr>Capitolul 2</vt:lpstr>
      <vt:lpstr>Conturi consolidate</vt:lpstr>
      <vt:lpstr>Capitolul 3</vt:lpstr>
      <vt:lpstr>Conturi pe sectoare</vt:lpstr>
      <vt:lpstr>Conturi pe sectoare 2</vt:lpstr>
      <vt:lpstr>Capitolul 4</vt:lpstr>
      <vt:lpstr>Cont productie pe AE</vt:lpstr>
      <vt:lpstr>Cont de exploatare pe AE</vt:lpstr>
      <vt:lpstr>Capitolul 5</vt:lpstr>
      <vt:lpstr>Forme de proprietate</vt:lpstr>
      <vt:lpstr>Forme de proprietate str.</vt:lpstr>
      <vt:lpstr>Diagrame-FP</vt:lpstr>
      <vt:lpstr>Capitolul 6</vt:lpstr>
      <vt:lpstr>MB 2019</vt:lpstr>
      <vt:lpstr>MB %</vt:lpstr>
      <vt:lpstr>Capitolul 7</vt:lpstr>
      <vt:lpstr>Conturi integrate</vt:lpstr>
      <vt:lpstr>Tabel conturi integrate </vt:lpstr>
      <vt:lpstr>Tabel conturi integrate (1)</vt:lpstr>
      <vt:lpstr>Capitolul 8</vt:lpstr>
      <vt:lpstr>PIRB total</vt:lpstr>
      <vt:lpstr>Indicii VF</vt:lpstr>
      <vt:lpstr>VAB mii lei reg.agr. public</vt:lpstr>
      <vt:lpstr>2018Str-ra PIBR</vt:lpstr>
      <vt:lpstr>tabele pentru diagrame (2)</vt:lpstr>
      <vt:lpstr>2018Str-ra act. econ. </vt:lpstr>
      <vt:lpstr>Ritm PIRB 2018</vt:lpstr>
      <vt:lpstr>Str-pib</vt:lpstr>
      <vt:lpstr>pond_agr</vt:lpstr>
      <vt:lpstr>pond_ind</vt:lpstr>
      <vt:lpstr>pond_f</vt:lpstr>
      <vt:lpstr>pond_serv</vt:lpstr>
      <vt:lpstr>Diagrame</vt:lpstr>
      <vt:lpstr>tabele pentru diagrame</vt:lpstr>
      <vt:lpstr>tabele pentru diagrame (3)</vt:lpstr>
      <vt:lpstr>'1 pag.'!Print_Area</vt:lpstr>
      <vt:lpstr>'2018Str-ra act. econ. '!Print_Area</vt:lpstr>
      <vt:lpstr>'Capitolul 1'!Print_Area</vt:lpstr>
      <vt:lpstr>'Capitolul 2'!Print_Area</vt:lpstr>
      <vt:lpstr>'Capitolul 3'!Print_Area</vt:lpstr>
      <vt:lpstr>'Capitolul 4'!Print_Area</vt:lpstr>
      <vt:lpstr>'Capitolul 5'!Print_Area</vt:lpstr>
      <vt:lpstr>'Capitolul 6'!Print_Area</vt:lpstr>
      <vt:lpstr>'Capitolul 7'!Print_Area</vt:lpstr>
      <vt:lpstr>'Conturi integrate'!Print_Area</vt:lpstr>
      <vt:lpstr>'Conturi pe sectoare 2'!Print_Area</vt:lpstr>
      <vt:lpstr>Definitii!Print_Area</vt:lpstr>
      <vt:lpstr>'Diagrame-FP'!Print_Area</vt:lpstr>
      <vt:lpstr>Grafice!Print_Area</vt:lpstr>
      <vt:lpstr>'Indicii VF'!Print_Area</vt:lpstr>
      <vt:lpstr>'MB %'!Print_Area</vt:lpstr>
      <vt:lpstr>'PIRB total'!Print_Area</vt:lpstr>
      <vt:lpstr>pond_agr!Print_Area</vt:lpstr>
      <vt:lpstr>pond_f!Print_Area</vt:lpstr>
      <vt:lpstr>pond_ind!Print_Area</vt:lpstr>
      <vt:lpstr>pond_serv!Print_Area</vt:lpstr>
      <vt:lpstr>'Str-pib'!Print_Area</vt:lpstr>
      <vt:lpstr>'VAB mii lei reg.agr. public'!Print_Area</vt:lpstr>
      <vt:lpstr>'Cont de exploatare pe AE'!Print_Titles</vt:lpstr>
      <vt:lpstr>'Cont productie pe AE'!Print_Titles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2020-12-30T11:41:49Z</dcterms:modified>
</cp:coreProperties>
</file>