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tables/table1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inaVudvud\Desktop\Fwd Nota informativa\"/>
    </mc:Choice>
  </mc:AlternateContent>
  <bookViews>
    <workbookView xWindow="0" yWindow="0" windowWidth="20400" windowHeight="6855" tabRatio="857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17" r:id="rId6"/>
    <sheet name="Figura 7" sheetId="7" r:id="rId7"/>
    <sheet name="Figura 8" sheetId="8" r:id="rId8"/>
    <sheet name="Figura 9" sheetId="9" r:id="rId9"/>
    <sheet name="Figura 10" sheetId="10" r:id="rId10"/>
    <sheet name="Figura 11" sheetId="16" r:id="rId11"/>
    <sheet name="Figura 12" sheetId="12" r:id="rId12"/>
    <sheet name="Figura 13" sheetId="13" r:id="rId13"/>
    <sheet name="Figura 14" sheetId="14" r:id="rId14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7" i="8" l="1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AB26" i="2" l="1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7" i="8" l="1"/>
  <c r="L27" i="8"/>
  <c r="K27" i="8"/>
  <c r="J27" i="8"/>
  <c r="I27" i="8"/>
  <c r="H27" i="8"/>
  <c r="G27" i="8"/>
  <c r="F27" i="8"/>
  <c r="E27" i="8"/>
  <c r="D27" i="8"/>
  <c r="C27" i="8"/>
  <c r="B27" i="8"/>
  <c r="M26" i="2" l="1"/>
  <c r="L26" i="2"/>
  <c r="K26" i="2"/>
  <c r="J26" i="2"/>
  <c r="I26" i="2"/>
  <c r="H26" i="2"/>
  <c r="G26" i="2"/>
  <c r="F26" i="2"/>
  <c r="E26" i="2"/>
  <c r="D26" i="2"/>
  <c r="C26" i="2"/>
  <c r="B26" i="2"/>
</calcChain>
</file>

<file path=xl/sharedStrings.xml><?xml version="1.0" encoding="utf-8"?>
<sst xmlns="http://schemas.openxmlformats.org/spreadsheetml/2006/main" count="253" uniqueCount="101">
  <si>
    <t xml:space="preserve">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</si>
  <si>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</si>
  <si>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</si>
  <si>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</si>
  <si>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</si>
  <si>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</si>
  <si>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</si>
  <si>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</si>
  <si>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</si>
  <si>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</si>
  <si>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</si>
  <si>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</si>
  <si>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</si>
  <si>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</t>
  </si>
  <si>
    <t>II</t>
  </si>
  <si>
    <t>III</t>
  </si>
  <si>
    <t>IV</t>
  </si>
  <si>
    <t>V</t>
  </si>
  <si>
    <t xml:space="preserve">VI </t>
  </si>
  <si>
    <t>VII</t>
  </si>
  <si>
    <t xml:space="preserve">VIII </t>
  </si>
  <si>
    <t>IX</t>
  </si>
  <si>
    <t xml:space="preserve">X </t>
  </si>
  <si>
    <t>XI</t>
  </si>
  <si>
    <t>XII</t>
  </si>
  <si>
    <t>VI</t>
  </si>
  <si>
    <t>VIII</t>
  </si>
  <si>
    <t>X</t>
  </si>
  <si>
    <t>Moduri de transport</t>
  </si>
  <si>
    <t>Transport maritim</t>
  </si>
  <si>
    <t>Transport feroviar</t>
  </si>
  <si>
    <t>Transport rutier</t>
  </si>
  <si>
    <t>Transport aerian</t>
  </si>
  <si>
    <t xml:space="preserve">Ţările Uniunii Europene </t>
  </si>
  <si>
    <t xml:space="preserve">Ţările CSI </t>
  </si>
  <si>
    <t xml:space="preserve">Celelalte ţări ale lumii </t>
  </si>
  <si>
    <t>România</t>
  </si>
  <si>
    <t>Germania</t>
  </si>
  <si>
    <t>Turcia</t>
  </si>
  <si>
    <t>Federaţia Rusă</t>
  </si>
  <si>
    <t>Italia</t>
  </si>
  <si>
    <t>Polonia</t>
  </si>
  <si>
    <t>Ucraina</t>
  </si>
  <si>
    <t>Republica Cehă</t>
  </si>
  <si>
    <t>Belarus</t>
  </si>
  <si>
    <t>Ungaria</t>
  </si>
  <si>
    <t>Elveţia</t>
  </si>
  <si>
    <t>Spania</t>
  </si>
  <si>
    <t>Bulgaria</t>
  </si>
  <si>
    <t>Olanda</t>
  </si>
  <si>
    <t>Franţa</t>
  </si>
  <si>
    <t xml:space="preserve">Regatul Unit </t>
  </si>
  <si>
    <t>%</t>
  </si>
  <si>
    <t>Produse alimentare și animale vii</t>
  </si>
  <si>
    <t>Băuturi și tutun</t>
  </si>
  <si>
    <t>Materiale brute necomestibile</t>
  </si>
  <si>
    <t>Combustibili minerali</t>
  </si>
  <si>
    <t xml:space="preserve">Uleiuri și grăsimi </t>
  </si>
  <si>
    <t>Produse chimice</t>
  </si>
  <si>
    <t xml:space="preserve">Mărfuri manufacturate </t>
  </si>
  <si>
    <t>Mașini și echipamente pentru transport</t>
  </si>
  <si>
    <t>Articole manufacturate diverse</t>
  </si>
  <si>
    <t>Expedieri poştale</t>
  </si>
  <si>
    <t>Instalaţii fixe de transport</t>
  </si>
  <si>
    <t>Autopropulsie</t>
  </si>
  <si>
    <t>Ţările Uniunii Europene - total</t>
  </si>
  <si>
    <t>Ţările CSI - total</t>
  </si>
  <si>
    <t>Celelalte ţări ale lumii - total</t>
  </si>
  <si>
    <t>Uleiuri și grăsimi</t>
  </si>
  <si>
    <t xml:space="preserve">Produse chimice </t>
  </si>
  <si>
    <t>China</t>
  </si>
  <si>
    <t>Austria</t>
  </si>
  <si>
    <t>S.U.A.</t>
  </si>
  <si>
    <t>Perioada</t>
  </si>
  <si>
    <t>Export</t>
  </si>
  <si>
    <t>Import</t>
  </si>
  <si>
    <t>Balanţa Comercială</t>
  </si>
  <si>
    <r>
      <rPr>
        <b/>
        <sz val="9"/>
        <color theme="1"/>
        <rFont val="Arial"/>
        <family val="2"/>
        <charset val="204"/>
      </rPr>
      <t>Figura 7.</t>
    </r>
    <r>
      <rPr>
        <b/>
        <i/>
        <sz val="9"/>
        <color theme="1"/>
        <rFont val="Arial"/>
        <family val="2"/>
        <charset val="204"/>
      </rPr>
      <t xml:space="preserve"> Evoluţia lunară a importurilor de mărfuri, în anii 2016-2021, milioane dolari SUA</t>
    </r>
  </si>
  <si>
    <r>
      <t xml:space="preserve">Figura 8. </t>
    </r>
    <r>
      <rPr>
        <b/>
        <i/>
        <sz val="9"/>
        <color theme="1"/>
        <rFont val="Arial"/>
        <family val="2"/>
        <charset val="204"/>
      </rPr>
      <t>Evoluţia lunară a indicilor valorici ai importurilor de mărfuri, în anii 2019-2021, %</t>
    </r>
  </si>
  <si>
    <t>În % faţă de luna precedentă</t>
  </si>
  <si>
    <t>În % faţă de luna corespunzătoare din anul precedent</t>
  </si>
  <si>
    <r>
      <t xml:space="preserve">Figura 12. </t>
    </r>
    <r>
      <rPr>
        <b/>
        <i/>
        <sz val="9"/>
        <color theme="1"/>
        <rFont val="Arial"/>
        <family val="2"/>
        <charset val="204"/>
      </rPr>
      <t>Structura importurilor, pe secțiuni de mărfuri (%)</t>
    </r>
  </si>
  <si>
    <r>
      <t xml:space="preserve">Figura 13. </t>
    </r>
    <r>
      <rPr>
        <b/>
        <i/>
        <sz val="9"/>
        <color theme="1"/>
        <rFont val="Arial"/>
        <family val="2"/>
        <charset val="204"/>
      </rPr>
      <t>Evoluţia lunară a balanţei comerciale, în anii 2016-2021, milioane dolari SUA</t>
    </r>
  </si>
  <si>
    <t>Ianuarie - martie 2016</t>
  </si>
  <si>
    <t>Ianuarie - martie 2017</t>
  </si>
  <si>
    <t>Ianuarie - martie 2018</t>
  </si>
  <si>
    <t>Ianuarie - martie 2019</t>
  </si>
  <si>
    <t>Ianuarie - martie 2020</t>
  </si>
  <si>
    <t>Ianuarie - martie 2021</t>
  </si>
  <si>
    <t xml:space="preserve"> Ianuarie - martie 2016</t>
  </si>
  <si>
    <t xml:space="preserve"> Ianuarie - martie 2019</t>
  </si>
  <si>
    <r>
      <rPr>
        <b/>
        <sz val="9"/>
        <color theme="1"/>
        <rFont val="Arial"/>
        <family val="2"/>
        <charset val="204"/>
      </rPr>
      <t xml:space="preserve">Figura 4. </t>
    </r>
    <r>
      <rPr>
        <b/>
        <i/>
        <sz val="9"/>
        <color theme="1"/>
        <rFont val="Arial"/>
        <family val="2"/>
        <charset val="204"/>
      </rPr>
      <t>Structura exporturilor de mărfuri, în ianuarie-martie 2016-2021, pe grupe de ţări,  în % faţă de total</t>
    </r>
  </si>
  <si>
    <r>
      <t xml:space="preserve">Figura 6. </t>
    </r>
    <r>
      <rPr>
        <b/>
        <i/>
        <sz val="9"/>
        <color theme="1"/>
        <rFont val="Arial"/>
        <family val="2"/>
        <charset val="204"/>
      </rPr>
      <t>Structura exporturilor, pe secțiuni de mărfuri (%)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</si>
  <si>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Evoluţia lunară a indicilor valorici ai exporturilor de mărfuri,  în anii 2019-2021, %</t>
    </r>
  </si>
  <si>
    <t xml:space="preserve">    Figura 10. Structura importurilor de mărfuri, în ianuarie-martie 2016-2021, pe grupe de ţări,  în % faţă de total</t>
  </si>
  <si>
    <r>
      <t xml:space="preserve">                                          Figura 1. </t>
    </r>
    <r>
      <rPr>
        <b/>
        <i/>
        <sz val="9"/>
        <color theme="1"/>
        <rFont val="Arial"/>
        <family val="2"/>
        <charset val="204"/>
      </rPr>
      <t>Evoluţia lunară a exporturilor de mărfuri,  în anii 2016-2021, milioane dolari SUA</t>
    </r>
  </si>
  <si>
    <r>
      <rPr>
        <b/>
        <sz val="9"/>
        <color theme="1"/>
        <rFont val="Arial"/>
        <family val="2"/>
        <charset val="204"/>
      </rPr>
      <t xml:space="preserve">Figura 5. </t>
    </r>
    <r>
      <rPr>
        <b/>
        <i/>
        <sz val="9"/>
        <color theme="1"/>
        <rFont val="Arial"/>
        <family val="2"/>
        <charset val="204"/>
      </rPr>
      <t>Structura exporturilor, în ianuarie-martie 2016-2021, pe principalele ţări de destinaţie a mărfurilor, în % faţă de total</t>
    </r>
  </si>
  <si>
    <t xml:space="preserve">                             Figura 9. Structura importurilor de mărfuri, în ianuarie-martie 2016-2021, după modul de transport, în % faţă de total</t>
  </si>
  <si>
    <r>
      <t xml:space="preserve">Figura 11. </t>
    </r>
    <r>
      <rPr>
        <b/>
        <i/>
        <sz val="9"/>
        <color theme="1"/>
        <rFont val="Arial"/>
        <family val="2"/>
        <charset val="204"/>
      </rPr>
      <t>Structura importurilor, în ianuarie-martie 2016-2021, pe principalele ţări de origine a mărfurilor, în % faţă de total</t>
    </r>
  </si>
  <si>
    <r>
      <t xml:space="preserve">    </t>
    </r>
    <r>
      <rPr>
        <b/>
        <sz val="9"/>
        <color theme="1"/>
        <rFont val="Arial"/>
        <family val="2"/>
        <charset val="204"/>
      </rPr>
      <t xml:space="preserve">Figura 14. </t>
    </r>
    <r>
      <rPr>
        <b/>
        <i/>
        <sz val="9"/>
        <color theme="1"/>
        <rFont val="Arial"/>
        <family val="2"/>
        <charset val="204"/>
      </rPr>
      <t>Tendinţele comerţului internaţional cu mărfuri, în ianuarie-martie 2016-2021, milioane dolari SUA</t>
    </r>
  </si>
  <si>
    <r>
      <rPr>
        <b/>
        <sz val="9"/>
        <color theme="1"/>
        <rFont val="Arial"/>
        <family val="2"/>
        <charset val="204"/>
      </rPr>
      <t>Figura 3.</t>
    </r>
    <r>
      <rPr>
        <b/>
        <i/>
        <sz val="9"/>
        <color theme="1"/>
        <rFont val="Arial"/>
        <family val="2"/>
        <charset val="204"/>
      </rPr>
      <t xml:space="preserve"> Structura exporturilor de mărfuri, în ianuarie-martie 2016-2021, după modul de transport, în % faţă de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</si>
</sst>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38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5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5" fillId="0" borderId="0" xfId="0" applyNumberFormat="1" applyFont="1" applyFill="1" applyAlignment="1" applyProtection="1"/>
    <xf numFmtId="4" fontId="5" fillId="0" borderId="0" xfId="0" applyNumberFormat="1" applyFont="1" applyFill="1" applyAlignment="1" applyProtection="1">
      <alignment horizontal="right"/>
    </xf>
    <xf numFmtId="0" fontId="4" fillId="0" borderId="0" xfId="0" applyFont="1" applyAlignment="1"/>
    <xf numFmtId="0" fontId="5" fillId="0" borderId="0" xfId="0" applyFont="1" applyBorder="1" applyAlignment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center" vertical="justify"/>
    </xf>
    <xf numFmtId="164" fontId="5" fillId="0" borderId="0" xfId="0" applyNumberFormat="1" applyFont="1" applyFill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0" borderId="0" xfId="0" applyNumberFormat="1" applyFont="1" applyFill="1" applyAlignment="1" applyProtection="1">
      <alignment horizontal="center"/>
    </xf>
    <xf numFmtId="165" fontId="5" fillId="0" borderId="3" xfId="0" applyNumberFormat="1" applyFont="1" applyFill="1" applyBorder="1" applyAlignment="1" applyProtection="1">
      <alignment horizontal="center"/>
    </xf>
    <xf numFmtId="165" fontId="5" fillId="0" borderId="4" xfId="0" applyNumberFormat="1" applyFont="1" applyFill="1" applyBorder="1" applyAlignment="1" applyProtection="1">
      <alignment horizontal="center"/>
    </xf>
    <xf numFmtId="165" fontId="5" fillId="0" borderId="5" xfId="0" applyNumberFormat="1" applyFont="1" applyFill="1" applyBorder="1" applyAlignment="1" applyProtection="1">
      <alignment horizontal="center"/>
    </xf>
    <xf numFmtId="165" fontId="5" fillId="0" borderId="6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left" wrapText="1" indent="1"/>
    </xf>
    <xf numFmtId="0" fontId="7" fillId="0" borderId="5" xfId="0" applyNumberFormat="1" applyFont="1" applyFill="1" applyBorder="1" applyAlignment="1" applyProtection="1">
      <alignment horizontal="left" wrapText="1" indent="1"/>
    </xf>
    <xf numFmtId="165" fontId="5" fillId="0" borderId="2" xfId="0" applyNumberFormat="1" applyFont="1" applyFill="1" applyBorder="1" applyAlignment="1" applyProtection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Border="1" applyAlignment="1">
      <alignment horizontal="center"/>
    </xf>
    <xf numFmtId="38" fontId="7" fillId="0" borderId="4" xfId="0" applyNumberFormat="1" applyFont="1" applyFill="1" applyBorder="1" applyAlignment="1" applyProtection="1">
      <alignment horizontal="left" wrapText="1" indent="1"/>
    </xf>
    <xf numFmtId="38" fontId="7" fillId="0" borderId="5" xfId="0" applyNumberFormat="1" applyFont="1" applyFill="1" applyBorder="1" applyAlignment="1" applyProtection="1">
      <alignment horizontal="left" wrapText="1" indent="1"/>
    </xf>
    <xf numFmtId="0" fontId="7" fillId="0" borderId="12" xfId="0" applyNumberFormat="1" applyFont="1" applyFill="1" applyBorder="1" applyAlignment="1" applyProtection="1">
      <alignment horizontal="left" wrapText="1" indent="1"/>
    </xf>
    <xf numFmtId="0" fontId="7" fillId="0" borderId="13" xfId="0" applyNumberFormat="1" applyFont="1" applyFill="1" applyBorder="1" applyAlignment="1" applyProtection="1">
      <alignment horizontal="left" wrapText="1" indent="1"/>
    </xf>
    <xf numFmtId="0" fontId="7" fillId="0" borderId="8" xfId="0" applyNumberFormat="1" applyFont="1" applyFill="1" applyBorder="1" applyAlignment="1" applyProtection="1">
      <alignment horizontal="left" wrapText="1" indent="1"/>
    </xf>
    <xf numFmtId="165" fontId="5" fillId="0" borderId="9" xfId="0" applyNumberFormat="1" applyFont="1" applyFill="1" applyBorder="1" applyAlignment="1" applyProtection="1">
      <alignment horizontal="center"/>
    </xf>
    <xf numFmtId="0" fontId="7" fillId="0" borderId="12" xfId="0" applyFont="1" applyBorder="1" applyAlignment="1">
      <alignment horizontal="left" wrapText="1" indent="1"/>
    </xf>
    <xf numFmtId="0" fontId="7" fillId="0" borderId="8" xfId="0" applyFont="1" applyBorder="1" applyAlignment="1">
      <alignment horizontal="left" wrapText="1" indent="1"/>
    </xf>
    <xf numFmtId="164" fontId="5" fillId="0" borderId="10" xfId="0" applyNumberFormat="1" applyFont="1" applyFill="1" applyBorder="1" applyAlignment="1" applyProtection="1">
      <alignment horizontal="center"/>
    </xf>
    <xf numFmtId="164" fontId="5" fillId="0" borderId="2" xfId="0" applyNumberFormat="1" applyFont="1" applyFill="1" applyBorder="1" applyAlignment="1" applyProtection="1">
      <alignment horizontal="center"/>
    </xf>
    <xf numFmtId="164" fontId="5" fillId="0" borderId="4" xfId="0" applyNumberFormat="1" applyFont="1" applyFill="1" applyBorder="1" applyAlignment="1" applyProtection="1">
      <alignment horizontal="center"/>
    </xf>
    <xf numFmtId="165" fontId="5" fillId="0" borderId="4" xfId="0" applyNumberFormat="1" applyFont="1" applyBorder="1" applyAlignment="1">
      <alignment horizontal="center"/>
    </xf>
    <xf numFmtId="164" fontId="5" fillId="0" borderId="9" xfId="0" applyNumberFormat="1" applyFont="1" applyFill="1" applyBorder="1" applyAlignment="1" applyProtection="1">
      <alignment horizontal="center"/>
    </xf>
    <xf numFmtId="164" fontId="5" fillId="0" borderId="3" xfId="0" applyNumberFormat="1" applyFont="1" applyFill="1" applyBorder="1" applyAlignment="1" applyProtection="1">
      <alignment horizontal="center"/>
    </xf>
    <xf numFmtId="164" fontId="5" fillId="0" borderId="6" xfId="0" applyNumberFormat="1" applyFont="1" applyFill="1" applyBorder="1" applyAlignment="1" applyProtection="1">
      <alignment horizontal="center"/>
    </xf>
    <xf numFmtId="165" fontId="5" fillId="0" borderId="11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indent="1"/>
    </xf>
    <xf numFmtId="38" fontId="7" fillId="0" borderId="6" xfId="0" applyNumberFormat="1" applyFont="1" applyFill="1" applyBorder="1" applyAlignment="1" applyProtection="1">
      <alignment horizontal="left" wrapText="1" indent="1"/>
    </xf>
    <xf numFmtId="164" fontId="5" fillId="0" borderId="0" xfId="0" applyNumberFormat="1" applyFont="1" applyFill="1" applyBorder="1" applyAlignment="1" applyProtection="1">
      <alignment horizontal="center"/>
    </xf>
    <xf numFmtId="0" fontId="7" fillId="0" borderId="5" xfId="0" applyFont="1" applyBorder="1" applyAlignment="1">
      <alignment horizontal="left" wrapText="1" inden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38" fontId="5" fillId="0" borderId="12" xfId="0" applyNumberFormat="1" applyFont="1" applyFill="1" applyBorder="1" applyAlignment="1" applyProtection="1">
      <alignment horizontal="left" wrapText="1" indent="1"/>
    </xf>
    <xf numFmtId="38" fontId="5" fillId="0" borderId="13" xfId="0" applyNumberFormat="1" applyFont="1" applyFill="1" applyBorder="1" applyAlignment="1" applyProtection="1">
      <alignment horizontal="left" wrapText="1" indent="1"/>
    </xf>
    <xf numFmtId="38" fontId="5" fillId="0" borderId="8" xfId="0" applyNumberFormat="1" applyFont="1" applyFill="1" applyBorder="1" applyAlignment="1" applyProtection="1">
      <alignment horizontal="left" wrapText="1" indent="1"/>
    </xf>
    <xf numFmtId="0" fontId="8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/>
    <xf numFmtId="0" fontId="4" fillId="0" borderId="1" xfId="0" applyFont="1" applyBorder="1"/>
    <xf numFmtId="0" fontId="4" fillId="0" borderId="7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2" fillId="0" borderId="3" xfId="0" applyFont="1" applyBorder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5" fillId="0" borderId="12" xfId="0" applyNumberFormat="1" applyFont="1" applyFill="1" applyBorder="1" applyAlignment="1" applyProtection="1">
      <alignment horizontal="center"/>
    </xf>
    <xf numFmtId="165" fontId="5" fillId="0" borderId="13" xfId="0" applyNumberFormat="1" applyFont="1" applyFill="1" applyBorder="1" applyAlignment="1" applyProtection="1">
      <alignment horizontal="center"/>
    </xf>
    <xf numFmtId="165" fontId="5" fillId="0" borderId="8" xfId="0" applyNumberFormat="1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1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1834308329E-2"/>
          <c:y val="8.2707060720548939E-2"/>
          <c:w val="0.93883343365230676"/>
          <c:h val="0.7093322975883620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'Figura 1'!$B$19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1'!$B$20:$B$25</c:f>
              <c:numCache>
                <c:formatCode>General</c:formatCode>
                <c:ptCount val="6"/>
                <c:pt idx="0">
                  <c:v>116.8</c:v>
                </c:pt>
                <c:pt idx="1">
                  <c:v>139.5</c:v>
                </c:pt>
                <c:pt idx="2">
                  <c:v>220.3</c:v>
                </c:pt>
                <c:pt idx="3">
                  <c:v>234.3</c:v>
                </c:pt>
                <c:pt idx="4">
                  <c:v>219.5</c:v>
                </c:pt>
                <c:pt idx="5">
                  <c:v>198.4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0-4AA7-9226-374D1498C729}"/>
            </c:ext>
          </c:extLst>
        </c:ser>
        <c:ser>
          <c:idx val="3"/>
          <c:order val="1"/>
          <c:tx>
            <c:strRef>
              <c:f>'Figura 1'!$C$19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1'!$C$20:$C$25</c:f>
              <c:numCache>
                <c:formatCode>General</c:formatCode>
                <c:ptCount val="6"/>
                <c:pt idx="0">
                  <c:v>138.5</c:v>
                </c:pt>
                <c:pt idx="1">
                  <c:v>176.6</c:v>
                </c:pt>
                <c:pt idx="2">
                  <c:v>215.5</c:v>
                </c:pt>
                <c:pt idx="3">
                  <c:v>241.4</c:v>
                </c:pt>
                <c:pt idx="4">
                  <c:v>245.3</c:v>
                </c:pt>
                <c:pt idx="5" formatCode="0.0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20-4AA7-9226-374D1498C729}"/>
            </c:ext>
          </c:extLst>
        </c:ser>
        <c:ser>
          <c:idx val="4"/>
          <c:order val="2"/>
          <c:tx>
            <c:strRef>
              <c:f>'Figura 1'!$D$19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1'!$D$20:$D$25</c:f>
              <c:numCache>
                <c:formatCode>General</c:formatCode>
                <c:ptCount val="6"/>
                <c:pt idx="0">
                  <c:v>161.30000000000001</c:v>
                </c:pt>
                <c:pt idx="1">
                  <c:v>212.1</c:v>
                </c:pt>
                <c:pt idx="2">
                  <c:v>242.1</c:v>
                </c:pt>
                <c:pt idx="3">
                  <c:v>257.2</c:v>
                </c:pt>
                <c:pt idx="4">
                  <c:v>210.2</c:v>
                </c:pt>
                <c:pt idx="5">
                  <c:v>287.2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20-4AA7-9226-374D1498C729}"/>
            </c:ext>
          </c:extLst>
        </c:ser>
        <c:ser>
          <c:idx val="5"/>
          <c:order val="3"/>
          <c:tx>
            <c:strRef>
              <c:f>'Figura 1'!$E$19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1'!$E$20:$E$25</c:f>
              <c:numCache>
                <c:formatCode>General</c:formatCode>
                <c:ptCount val="6"/>
                <c:pt idx="0">
                  <c:v>178.5</c:v>
                </c:pt>
                <c:pt idx="1">
                  <c:v>154.19999999999999</c:v>
                </c:pt>
                <c:pt idx="2">
                  <c:v>199.7</c:v>
                </c:pt>
                <c:pt idx="3">
                  <c:v>215.6</c:v>
                </c:pt>
                <c:pt idx="4">
                  <c:v>149.80000000000001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20-4AA7-9226-374D1498C729}"/>
            </c:ext>
          </c:extLst>
        </c:ser>
        <c:ser>
          <c:idx val="6"/>
          <c:order val="4"/>
          <c:tx>
            <c:strRef>
              <c:f>'Figura 1'!$F$19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1'!$F$20:$F$25</c:f>
              <c:numCache>
                <c:formatCode>General</c:formatCode>
                <c:ptCount val="6"/>
                <c:pt idx="0" formatCode="0.0">
                  <c:v>153</c:v>
                </c:pt>
                <c:pt idx="1">
                  <c:v>174.7</c:v>
                </c:pt>
                <c:pt idx="2" formatCode="0.0">
                  <c:v>223</c:v>
                </c:pt>
                <c:pt idx="3">
                  <c:v>210.5</c:v>
                </c:pt>
                <c:pt idx="4">
                  <c:v>155.69999999999999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20-4AA7-9226-374D1498C729}"/>
            </c:ext>
          </c:extLst>
        </c:ser>
        <c:ser>
          <c:idx val="7"/>
          <c:order val="5"/>
          <c:tx>
            <c:strRef>
              <c:f>'Figura 1'!$G$19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1'!$G$20:$G$25</c:f>
              <c:numCache>
                <c:formatCode>General</c:formatCode>
                <c:ptCount val="6"/>
                <c:pt idx="0">
                  <c:v>157.4</c:v>
                </c:pt>
                <c:pt idx="1">
                  <c:v>171.1</c:v>
                </c:pt>
                <c:pt idx="2">
                  <c:v>214.1</c:v>
                </c:pt>
                <c:pt idx="3">
                  <c:v>202.2</c:v>
                </c:pt>
                <c:pt idx="4">
                  <c:v>189.6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20-4AA7-9226-374D1498C729}"/>
            </c:ext>
          </c:extLst>
        </c:ser>
        <c:ser>
          <c:idx val="8"/>
          <c:order val="6"/>
          <c:tx>
            <c:strRef>
              <c:f>'Figura 1'!$H$19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1'!$H$20:$H$25</c:f>
              <c:numCache>
                <c:formatCode>General</c:formatCode>
                <c:ptCount val="6"/>
                <c:pt idx="0">
                  <c:v>165.6</c:v>
                </c:pt>
                <c:pt idx="1">
                  <c:v>191.6</c:v>
                </c:pt>
                <c:pt idx="2">
                  <c:v>218.8</c:v>
                </c:pt>
                <c:pt idx="3">
                  <c:v>220.2</c:v>
                </c:pt>
                <c:pt idx="4">
                  <c:v>209.1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20-4AA7-9226-374D1498C729}"/>
            </c:ext>
          </c:extLst>
        </c:ser>
        <c:ser>
          <c:idx val="9"/>
          <c:order val="7"/>
          <c:tx>
            <c:strRef>
              <c:f>'Figura 1'!$I$19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1'!$I$20:$I$25</c:f>
              <c:numCache>
                <c:formatCode>General</c:formatCode>
                <c:ptCount val="6"/>
                <c:pt idx="0" formatCode="0.0">
                  <c:v>168</c:v>
                </c:pt>
                <c:pt idx="1">
                  <c:v>207.9</c:v>
                </c:pt>
                <c:pt idx="2">
                  <c:v>218.6</c:v>
                </c:pt>
                <c:pt idx="3">
                  <c:v>205.8</c:v>
                </c:pt>
                <c:pt idx="4">
                  <c:v>163.9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20-4AA7-9226-374D1498C729}"/>
            </c:ext>
          </c:extLst>
        </c:ser>
        <c:ser>
          <c:idx val="10"/>
          <c:order val="8"/>
          <c:tx>
            <c:strRef>
              <c:f>'Figura 1'!$J$19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1'!$J$20:$J$25</c:f>
              <c:numCache>
                <c:formatCode>General</c:formatCode>
                <c:ptCount val="6"/>
                <c:pt idx="0">
                  <c:v>193.6</c:v>
                </c:pt>
                <c:pt idx="1">
                  <c:v>223.9</c:v>
                </c:pt>
                <c:pt idx="2">
                  <c:v>207.3</c:v>
                </c:pt>
                <c:pt idx="3">
                  <c:v>238.8</c:v>
                </c:pt>
                <c:pt idx="4">
                  <c:v>212.3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20-4AA7-9226-374D1498C729}"/>
            </c:ext>
          </c:extLst>
        </c:ser>
        <c:ser>
          <c:idx val="11"/>
          <c:order val="9"/>
          <c:tx>
            <c:strRef>
              <c:f>'Figura 1'!$K$19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1'!$K$20:$K$25</c:f>
              <c:numCache>
                <c:formatCode>General</c:formatCode>
                <c:ptCount val="6"/>
                <c:pt idx="0">
                  <c:v>200.8</c:v>
                </c:pt>
                <c:pt idx="1">
                  <c:v>268.2</c:v>
                </c:pt>
                <c:pt idx="2" formatCode="0.0">
                  <c:v>259</c:v>
                </c:pt>
                <c:pt idx="3">
                  <c:v>268.3</c:v>
                </c:pt>
                <c:pt idx="4">
                  <c:v>249.4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20-4AA7-9226-374D1498C729}"/>
            </c:ext>
          </c:extLst>
        </c:ser>
        <c:ser>
          <c:idx val="12"/>
          <c:order val="10"/>
          <c:tx>
            <c:strRef>
              <c:f>'Figura 1'!$L$19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1'!$L$20:$L$25</c:f>
              <c:numCache>
                <c:formatCode>General</c:formatCode>
                <c:ptCount val="6"/>
                <c:pt idx="0">
                  <c:v>217.6</c:v>
                </c:pt>
                <c:pt idx="1">
                  <c:v>272.10000000000002</c:v>
                </c:pt>
                <c:pt idx="2">
                  <c:v>268.89999999999998</c:v>
                </c:pt>
                <c:pt idx="3">
                  <c:v>266.60000000000002</c:v>
                </c:pt>
                <c:pt idx="4" formatCode="0.0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3-4287-B78E-95C1116B941C}"/>
            </c:ext>
          </c:extLst>
        </c:ser>
        <c:ser>
          <c:idx val="0"/>
          <c:order val="11"/>
          <c:tx>
            <c:strRef>
              <c:f>'Figura 1'!$M$19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1'!$A$20:$A$25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1'!$M$20:$M$25</c:f>
              <c:numCache>
                <c:formatCode>General</c:formatCode>
                <c:ptCount val="6"/>
                <c:pt idx="0">
                  <c:v>193.5</c:v>
                </c:pt>
                <c:pt idx="1">
                  <c:v>233.1</c:v>
                </c:pt>
                <c:pt idx="2">
                  <c:v>218.8</c:v>
                </c:pt>
                <c:pt idx="3">
                  <c:v>218.3</c:v>
                </c:pt>
                <c:pt idx="4">
                  <c:v>218.3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F3-4287-B78E-95C1116B9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8096400"/>
        <c:axId val="168096960"/>
      </c:barChart>
      <c:catAx>
        <c:axId val="16809640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096960"/>
        <c:crosses val="autoZero"/>
        <c:auto val="0"/>
        <c:lblAlgn val="ctr"/>
        <c:lblOffset val="100"/>
        <c:tickLblSkip val="1"/>
        <c:noMultiLvlLbl val="0"/>
      </c:catAx>
      <c:valAx>
        <c:axId val="168096960"/>
        <c:scaling>
          <c:orientation val="minMax"/>
          <c:max val="280"/>
          <c:min val="1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096400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1116886173981615"/>
          <c:w val="1"/>
          <c:h val="8.876287325070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094500396752733"/>
          <c:y val="3.3573141486810551E-2"/>
          <c:w val="0.79711239634868647"/>
          <c:h val="0.7368213146018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9'!$B$25</c:f>
              <c:strCache>
                <c:ptCount val="1"/>
                <c:pt idx="0">
                  <c:v>Ianuarie - martie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9'!$A$26:$A$32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9'!$B$26:$B$32</c:f>
              <c:numCache>
                <c:formatCode>0.0</c:formatCode>
                <c:ptCount val="7"/>
                <c:pt idx="0">
                  <c:v>2.0738961998359571</c:v>
                </c:pt>
                <c:pt idx="1">
                  <c:v>4.7362421240273243</c:v>
                </c:pt>
                <c:pt idx="2">
                  <c:v>85.776053347281376</c:v>
                </c:pt>
                <c:pt idx="3">
                  <c:v>2.1637656114652244</c:v>
                </c:pt>
                <c:pt idx="4">
                  <c:v>0.18593816213786873</c:v>
                </c:pt>
                <c:pt idx="5">
                  <c:v>4.5046396289204544</c:v>
                </c:pt>
                <c:pt idx="6">
                  <c:v>0.55946492633178802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4-4901-8F26-F774DF753091}"/>
            </c:ext>
          </c:extLst>
        </c:ser>
        <c:ser>
          <c:idx val="1"/>
          <c:order val="1"/>
          <c:tx>
            <c:strRef>
              <c:f>'Figura 9'!$C$25</c:f>
              <c:strCache>
                <c:ptCount val="1"/>
                <c:pt idx="0">
                  <c:v>Ianuarie - martie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9'!$A$26:$A$32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9'!$C$26:$C$32</c:f>
              <c:numCache>
                <c:formatCode>0.0</c:formatCode>
                <c:ptCount val="7"/>
                <c:pt idx="0">
                  <c:v>1.7511545895264613</c:v>
                </c:pt>
                <c:pt idx="1">
                  <c:v>4.5114964247888096</c:v>
                </c:pt>
                <c:pt idx="2">
                  <c:v>84.533053587255537</c:v>
                </c:pt>
                <c:pt idx="3">
                  <c:v>2.1680314315175533</c:v>
                </c:pt>
                <c:pt idx="4">
                  <c:v>0.1698167559010344</c:v>
                </c:pt>
                <c:pt idx="5">
                  <c:v>6.384747861785975</c:v>
                </c:pt>
                <c:pt idx="6">
                  <c:v>0.48169934922464064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4-4901-8F26-F774DF753091}"/>
            </c:ext>
          </c:extLst>
        </c:ser>
        <c:ser>
          <c:idx val="2"/>
          <c:order val="2"/>
          <c:tx>
            <c:strRef>
              <c:f>'Figura 9'!$D$25</c:f>
              <c:strCache>
                <c:ptCount val="1"/>
                <c:pt idx="0">
                  <c:v>Ianuarie - martie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9'!$A$26:$A$32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9'!$D$26:$D$32</c:f>
              <c:numCache>
                <c:formatCode>0.0</c:formatCode>
                <c:ptCount val="7"/>
                <c:pt idx="0">
                  <c:v>1.6924811777131503</c:v>
                </c:pt>
                <c:pt idx="1">
                  <c:v>4.0068014663506633</c:v>
                </c:pt>
                <c:pt idx="2">
                  <c:v>81.470662345445405</c:v>
                </c:pt>
                <c:pt idx="3">
                  <c:v>2.5971272389128148</c:v>
                </c:pt>
                <c:pt idx="4">
                  <c:v>0.16493651817651647</c:v>
                </c:pt>
                <c:pt idx="5">
                  <c:v>9.3233919875307318</c:v>
                </c:pt>
                <c:pt idx="6">
                  <c:v>0.74459926587071623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54-4901-8F26-F774DF753091}"/>
            </c:ext>
          </c:extLst>
        </c:ser>
        <c:ser>
          <c:idx val="3"/>
          <c:order val="3"/>
          <c:tx>
            <c:strRef>
              <c:f>'Figura 9'!$E$25</c:f>
              <c:strCache>
                <c:ptCount val="1"/>
                <c:pt idx="0">
                  <c:v>Ianuarie - martie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9'!$A$26:$A$32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9'!$E$26:$E$32</c:f>
              <c:numCache>
                <c:formatCode>0.0</c:formatCode>
                <c:ptCount val="7"/>
                <c:pt idx="0">
                  <c:v>2.6770091501941669</c:v>
                </c:pt>
                <c:pt idx="1">
                  <c:v>5.7240329513021573</c:v>
                </c:pt>
                <c:pt idx="2">
                  <c:v>80.182184401899377</c:v>
                </c:pt>
                <c:pt idx="3">
                  <c:v>2.6060634640846425</c:v>
                </c:pt>
                <c:pt idx="4">
                  <c:v>0.27065161975933338</c:v>
                </c:pt>
                <c:pt idx="5">
                  <c:v>7.9342853570725165</c:v>
                </c:pt>
                <c:pt idx="6">
                  <c:v>0.60577305568781126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54-4901-8F26-F774DF753091}"/>
            </c:ext>
          </c:extLst>
        </c:ser>
        <c:ser>
          <c:idx val="4"/>
          <c:order val="4"/>
          <c:tx>
            <c:strRef>
              <c:f>'Figura 9'!$F$25</c:f>
              <c:strCache>
                <c:ptCount val="1"/>
                <c:pt idx="0">
                  <c:v>Ianuarie - martie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9'!$A$26:$A$32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9'!$F$26:$F$32</c:f>
              <c:numCache>
                <c:formatCode>0.0</c:formatCode>
                <c:ptCount val="7"/>
                <c:pt idx="0">
                  <c:v>2.6051771198365543</c:v>
                </c:pt>
                <c:pt idx="1">
                  <c:v>6.2767965258035847</c:v>
                </c:pt>
                <c:pt idx="2">
                  <c:v>80.856307980304194</c:v>
                </c:pt>
                <c:pt idx="3">
                  <c:v>2.6312995487312021</c:v>
                </c:pt>
                <c:pt idx="4">
                  <c:v>0.26692034839824202</c:v>
                </c:pt>
                <c:pt idx="5">
                  <c:v>6.784714142043125</c:v>
                </c:pt>
                <c:pt idx="6">
                  <c:v>0.57878433488310166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54-4901-8F26-F774DF753091}"/>
            </c:ext>
          </c:extLst>
        </c:ser>
        <c:ser>
          <c:idx val="5"/>
          <c:order val="5"/>
          <c:tx>
            <c:strRef>
              <c:f>'Figura 9'!$G$25</c:f>
              <c:strCache>
                <c:ptCount val="1"/>
                <c:pt idx="0">
                  <c:v>Ianuarie - martie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9'!$A$26:$A$32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9'!$G$26:$G$32</c:f>
              <c:numCache>
                <c:formatCode>0.0</c:formatCode>
                <c:ptCount val="7"/>
                <c:pt idx="0">
                  <c:v>1.2418958483409108</c:v>
                </c:pt>
                <c:pt idx="1">
                  <c:v>5.8241137819357762</c:v>
                </c:pt>
                <c:pt idx="2">
                  <c:v>78.674986846448576</c:v>
                </c:pt>
                <c:pt idx="3">
                  <c:v>1.6933353683426071</c:v>
                </c:pt>
                <c:pt idx="4">
                  <c:v>0.8497236275978457</c:v>
                </c:pt>
                <c:pt idx="5">
                  <c:v>11.237205910157396</c:v>
                </c:pt>
                <c:pt idx="6">
                  <c:v>0.47873861717689309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54-4901-8F26-F774DF75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0802688"/>
        <c:axId val="170803248"/>
      </c:barChart>
      <c:catAx>
        <c:axId val="170802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0803248"/>
        <c:crossesAt val="0"/>
        <c:auto val="1"/>
        <c:lblAlgn val="ctr"/>
        <c:lblOffset val="100"/>
        <c:noMultiLvlLbl val="0"/>
      </c:catAx>
      <c:valAx>
        <c:axId val="17080324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0802688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582116219641409"/>
          <c:y val="0.89779697056979724"/>
          <c:w val="0.84362058328366329"/>
          <c:h val="7.9148281362323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9977473288278E-2"/>
          <c:y val="7.2958463835143289E-2"/>
          <c:w val="0.93986930373860744"/>
          <c:h val="0.682121593536867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10'!$A$23</c:f>
              <c:strCache>
                <c:ptCount val="1"/>
                <c:pt idx="0">
                  <c:v>Ţările Uniunii Europene - total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 - martie 2016</c:v>
                </c:pt>
                <c:pt idx="1">
                  <c:v>Ianuarie - martie 2017</c:v>
                </c:pt>
                <c:pt idx="2">
                  <c:v>Ianuarie - martie 2018</c:v>
                </c:pt>
                <c:pt idx="3">
                  <c:v>Ianuarie - martie 2019</c:v>
                </c:pt>
                <c:pt idx="4">
                  <c:v>Ianuarie - martie 2020</c:v>
                </c:pt>
                <c:pt idx="5">
                  <c:v>Ianuarie - martie 2021</c:v>
                </c:pt>
              </c:strCache>
            </c:strRef>
          </c:cat>
          <c:val>
            <c:numRef>
              <c:f>'Figura 10'!$B$23:$G$23</c:f>
              <c:numCache>
                <c:formatCode>#\ ##0.0</c:formatCode>
                <c:ptCount val="6"/>
                <c:pt idx="0">
                  <c:v>44.7</c:v>
                </c:pt>
                <c:pt idx="1">
                  <c:v>46.4</c:v>
                </c:pt>
                <c:pt idx="2">
                  <c:v>47.5</c:v>
                </c:pt>
                <c:pt idx="3">
                  <c:v>46.8</c:v>
                </c:pt>
                <c:pt idx="4">
                  <c:v>47.4</c:v>
                </c:pt>
                <c:pt idx="5">
                  <c:v>47.2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9-4350-AC6F-7B3B9B8C79B6}"/>
            </c:ext>
          </c:extLst>
        </c:ser>
        <c:ser>
          <c:idx val="1"/>
          <c:order val="1"/>
          <c:tx>
            <c:strRef>
              <c:f>'Figura 10'!$A$24</c:f>
              <c:strCache>
                <c:ptCount val="1"/>
                <c:pt idx="0">
                  <c:v>Ţările CSI -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 - martie 2016</c:v>
                </c:pt>
                <c:pt idx="1">
                  <c:v>Ianuarie - martie 2017</c:v>
                </c:pt>
                <c:pt idx="2">
                  <c:v>Ianuarie - martie 2018</c:v>
                </c:pt>
                <c:pt idx="3">
                  <c:v>Ianuarie - martie 2019</c:v>
                </c:pt>
                <c:pt idx="4">
                  <c:v>Ianuarie - martie 2020</c:v>
                </c:pt>
                <c:pt idx="5">
                  <c:v>Ianuarie - martie 2021</c:v>
                </c:pt>
              </c:strCache>
            </c:strRef>
          </c:cat>
          <c:val>
            <c:numRef>
              <c:f>'Figura 10'!$B$24:$G$24</c:f>
              <c:numCache>
                <c:formatCode>#\ ##0.0</c:formatCode>
                <c:ptCount val="6"/>
                <c:pt idx="0">
                  <c:v>29.1</c:v>
                </c:pt>
                <c:pt idx="1">
                  <c:v>26.3</c:v>
                </c:pt>
                <c:pt idx="2">
                  <c:v>25.1</c:v>
                </c:pt>
                <c:pt idx="3">
                  <c:v>26.9</c:v>
                </c:pt>
                <c:pt idx="4">
                  <c:v>25</c:v>
                </c:pt>
                <c:pt idx="5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9-4350-AC6F-7B3B9B8C79B6}"/>
            </c:ext>
          </c:extLst>
        </c:ser>
        <c:ser>
          <c:idx val="2"/>
          <c:order val="2"/>
          <c:tx>
            <c:strRef>
              <c:f>'Figura 10'!$A$25</c:f>
              <c:strCache>
                <c:ptCount val="1"/>
                <c:pt idx="0">
                  <c:v>Celelalte ţări ale lumii - 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 - martie 2016</c:v>
                </c:pt>
                <c:pt idx="1">
                  <c:v>Ianuarie - martie 2017</c:v>
                </c:pt>
                <c:pt idx="2">
                  <c:v>Ianuarie - martie 2018</c:v>
                </c:pt>
                <c:pt idx="3">
                  <c:v>Ianuarie - martie 2019</c:v>
                </c:pt>
                <c:pt idx="4">
                  <c:v>Ianuarie - martie 2020</c:v>
                </c:pt>
                <c:pt idx="5">
                  <c:v>Ianuarie - martie 2021</c:v>
                </c:pt>
              </c:strCache>
            </c:strRef>
          </c:cat>
          <c:val>
            <c:numRef>
              <c:f>'Figura 10'!$B$25:$G$25</c:f>
              <c:numCache>
                <c:formatCode>#\ ##0.0</c:formatCode>
                <c:ptCount val="6"/>
                <c:pt idx="0">
                  <c:v>26.2</c:v>
                </c:pt>
                <c:pt idx="1">
                  <c:v>27.3</c:v>
                </c:pt>
                <c:pt idx="2">
                  <c:v>27.4</c:v>
                </c:pt>
                <c:pt idx="3">
                  <c:v>26.3</c:v>
                </c:pt>
                <c:pt idx="4">
                  <c:v>27.6</c:v>
                </c:pt>
                <c:pt idx="5">
                  <c:v>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9-4350-AC6F-7B3B9B8C7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143072"/>
        <c:axId val="171143632"/>
      </c:barChart>
      <c:catAx>
        <c:axId val="17114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1143632"/>
        <c:crosses val="autoZero"/>
        <c:auto val="0"/>
        <c:lblAlgn val="ctr"/>
        <c:lblOffset val="100"/>
        <c:noMultiLvlLbl val="0"/>
      </c:catAx>
      <c:valAx>
        <c:axId val="171143632"/>
        <c:scaling>
          <c:orientation val="minMax"/>
          <c:max val="100"/>
        </c:scaling>
        <c:delete val="0"/>
        <c:axPos val="l"/>
        <c:numFmt formatCode="#\ 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1143072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5.6060334230373099E-2"/>
          <c:y val="0.88860399779953259"/>
          <c:w val="0.93105796047794498"/>
          <c:h val="8.5815523059617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68505608773423E-2"/>
          <c:y val="3.3602647495150066E-2"/>
          <c:w val="0.92935151016570694"/>
          <c:h val="0.6320369804520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11'!$B$23</c:f>
              <c:strCache>
                <c:ptCount val="1"/>
                <c:pt idx="0">
                  <c:v> Ianuarie - martie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11'!$A$24:$A$39</c:f>
              <c:strCache>
                <c:ptCount val="16"/>
                <c:pt idx="0">
                  <c:v>Federaţia Rusă</c:v>
                </c:pt>
                <c:pt idx="1">
                  <c:v>România</c:v>
                </c:pt>
                <c:pt idx="2">
                  <c:v>China</c:v>
                </c:pt>
                <c:pt idx="3">
                  <c:v>Germania</c:v>
                </c:pt>
                <c:pt idx="4">
                  <c:v>Ucraina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Spania</c:v>
                </c:pt>
                <c:pt idx="13">
                  <c:v>S.U.A.</c:v>
                </c:pt>
                <c:pt idx="14">
                  <c:v>Austria</c:v>
                </c:pt>
                <c:pt idx="15">
                  <c:v>Olanda</c:v>
                </c:pt>
              </c:strCache>
            </c:strRef>
          </c:cat>
          <c:val>
            <c:numRef>
              <c:f>'Figura 11'!$B$24:$B$39</c:f>
              <c:numCache>
                <c:formatCode>0.0</c:formatCode>
                <c:ptCount val="16"/>
                <c:pt idx="0">
                  <c:v>18.41590483970451</c:v>
                </c:pt>
                <c:pt idx="1">
                  <c:v>11.60479953793865</c:v>
                </c:pt>
                <c:pt idx="2">
                  <c:v>9.2743550380860196</c:v>
                </c:pt>
                <c:pt idx="3">
                  <c:v>7.592089235777542</c:v>
                </c:pt>
                <c:pt idx="4">
                  <c:v>8.1771082438897249</c:v>
                </c:pt>
                <c:pt idx="5">
                  <c:v>7.012805151128652</c:v>
                </c:pt>
                <c:pt idx="6">
                  <c:v>6.6078071112794028</c:v>
                </c:pt>
                <c:pt idx="7">
                  <c:v>2.8463544086514543</c:v>
                </c:pt>
                <c:pt idx="8">
                  <c:v>2.905760341315641</c:v>
                </c:pt>
                <c:pt idx="9">
                  <c:v>1.8602574777767289</c:v>
                </c:pt>
                <c:pt idx="10">
                  <c:v>2.175895865766595</c:v>
                </c:pt>
                <c:pt idx="11">
                  <c:v>1.3097300217673464</c:v>
                </c:pt>
                <c:pt idx="12">
                  <c:v>1.4348015501751412</c:v>
                </c:pt>
                <c:pt idx="13">
                  <c:v>1.4016278010364707</c:v>
                </c:pt>
                <c:pt idx="14">
                  <c:v>2.1338928552327365</c:v>
                </c:pt>
                <c:pt idx="15">
                  <c:v>1.0591520242563035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027-9176-5A5FABFE2538}"/>
            </c:ext>
          </c:extLst>
        </c:ser>
        <c:ser>
          <c:idx val="1"/>
          <c:order val="1"/>
          <c:tx>
            <c:strRef>
              <c:f>'Figura 11'!$C$23</c:f>
              <c:strCache>
                <c:ptCount val="1"/>
                <c:pt idx="0">
                  <c:v>Ianuarie - martie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11'!$A$24:$A$39</c:f>
              <c:strCache>
                <c:ptCount val="16"/>
                <c:pt idx="0">
                  <c:v>Federaţia Rusă</c:v>
                </c:pt>
                <c:pt idx="1">
                  <c:v>România</c:v>
                </c:pt>
                <c:pt idx="2">
                  <c:v>China</c:v>
                </c:pt>
                <c:pt idx="3">
                  <c:v>Germania</c:v>
                </c:pt>
                <c:pt idx="4">
                  <c:v>Ucraina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Spania</c:v>
                </c:pt>
                <c:pt idx="13">
                  <c:v>S.U.A.</c:v>
                </c:pt>
                <c:pt idx="14">
                  <c:v>Austria</c:v>
                </c:pt>
                <c:pt idx="15">
                  <c:v>Olanda</c:v>
                </c:pt>
              </c:strCache>
            </c:strRef>
          </c:cat>
          <c:val>
            <c:numRef>
              <c:f>'Figura 11'!$C$24:$C$39</c:f>
              <c:numCache>
                <c:formatCode>0.0</c:formatCode>
                <c:ptCount val="16"/>
                <c:pt idx="0">
                  <c:v>15.516146276606859</c:v>
                </c:pt>
                <c:pt idx="1">
                  <c:v>13.490666890818718</c:v>
                </c:pt>
                <c:pt idx="2">
                  <c:v>10.208362124155089</c:v>
                </c:pt>
                <c:pt idx="3">
                  <c:v>7.8435590025013697</c:v>
                </c:pt>
                <c:pt idx="4">
                  <c:v>7.9310478358780037</c:v>
                </c:pt>
                <c:pt idx="5">
                  <c:v>6.6906370667325428</c:v>
                </c:pt>
                <c:pt idx="6">
                  <c:v>6.3024216113127043</c:v>
                </c:pt>
                <c:pt idx="7">
                  <c:v>2.9317203315303542</c:v>
                </c:pt>
                <c:pt idx="8">
                  <c:v>3.0474058835572788</c:v>
                </c:pt>
                <c:pt idx="9">
                  <c:v>2.2218801365067575</c:v>
                </c:pt>
                <c:pt idx="10">
                  <c:v>2.7205638841491933</c:v>
                </c:pt>
                <c:pt idx="11">
                  <c:v>1.4033552312606317</c:v>
                </c:pt>
                <c:pt idx="12">
                  <c:v>1.3454026539638824</c:v>
                </c:pt>
                <c:pt idx="13">
                  <c:v>2.3001791733473396</c:v>
                </c:pt>
                <c:pt idx="14">
                  <c:v>1.3826062737351703</c:v>
                </c:pt>
                <c:pt idx="15">
                  <c:v>1.0107584017362046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D-4027-9176-5A5FABFE2538}"/>
            </c:ext>
          </c:extLst>
        </c:ser>
        <c:ser>
          <c:idx val="2"/>
          <c:order val="2"/>
          <c:tx>
            <c:strRef>
              <c:f>'Figura 11'!$D$23</c:f>
              <c:strCache>
                <c:ptCount val="1"/>
                <c:pt idx="0">
                  <c:v>Ianuarie - martie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11'!$A$24:$A$39</c:f>
              <c:strCache>
                <c:ptCount val="16"/>
                <c:pt idx="0">
                  <c:v>Federaţia Rusă</c:v>
                </c:pt>
                <c:pt idx="1">
                  <c:v>România</c:v>
                </c:pt>
                <c:pt idx="2">
                  <c:v>China</c:v>
                </c:pt>
                <c:pt idx="3">
                  <c:v>Germania</c:v>
                </c:pt>
                <c:pt idx="4">
                  <c:v>Ucraina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Spania</c:v>
                </c:pt>
                <c:pt idx="13">
                  <c:v>S.U.A.</c:v>
                </c:pt>
                <c:pt idx="14">
                  <c:v>Austria</c:v>
                </c:pt>
                <c:pt idx="15">
                  <c:v>Olanda</c:v>
                </c:pt>
              </c:strCache>
            </c:strRef>
          </c:cat>
          <c:val>
            <c:numRef>
              <c:f>'Figura 11'!$D$24:$D$39</c:f>
              <c:numCache>
                <c:formatCode>0.0</c:formatCode>
                <c:ptCount val="16"/>
                <c:pt idx="0">
                  <c:v>15.164192621701055</c:v>
                </c:pt>
                <c:pt idx="1">
                  <c:v>12.965787475285925</c:v>
                </c:pt>
                <c:pt idx="2">
                  <c:v>11.120620153541271</c:v>
                </c:pt>
                <c:pt idx="3">
                  <c:v>8.3252502340061305</c:v>
                </c:pt>
                <c:pt idx="4">
                  <c:v>8.2831505888684784</c:v>
                </c:pt>
                <c:pt idx="5">
                  <c:v>6.2254346440694119</c:v>
                </c:pt>
                <c:pt idx="6">
                  <c:v>6.4673426150111917</c:v>
                </c:pt>
                <c:pt idx="7">
                  <c:v>3.4367930956252271</c:v>
                </c:pt>
                <c:pt idx="8">
                  <c:v>2.9982460944623415</c:v>
                </c:pt>
                <c:pt idx="9">
                  <c:v>2.3833701784440247</c:v>
                </c:pt>
                <c:pt idx="10">
                  <c:v>1.4770632321263188</c:v>
                </c:pt>
                <c:pt idx="11">
                  <c:v>1.4884089650219798</c:v>
                </c:pt>
                <c:pt idx="12">
                  <c:v>1.4579513401831468</c:v>
                </c:pt>
                <c:pt idx="13">
                  <c:v>1.4541762187605112</c:v>
                </c:pt>
                <c:pt idx="14">
                  <c:v>1.8440984367328419</c:v>
                </c:pt>
                <c:pt idx="15">
                  <c:v>1.0673522048905471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D-4027-9176-5A5FABFE2538}"/>
            </c:ext>
          </c:extLst>
        </c:ser>
        <c:ser>
          <c:idx val="3"/>
          <c:order val="3"/>
          <c:tx>
            <c:strRef>
              <c:f>'Figura 11'!$E$23</c:f>
              <c:strCache>
                <c:ptCount val="1"/>
                <c:pt idx="0">
                  <c:v> Ianuarie - martie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11'!$A$24:$A$39</c:f>
              <c:strCache>
                <c:ptCount val="16"/>
                <c:pt idx="0">
                  <c:v>Federaţia Rusă</c:v>
                </c:pt>
                <c:pt idx="1">
                  <c:v>România</c:v>
                </c:pt>
                <c:pt idx="2">
                  <c:v>China</c:v>
                </c:pt>
                <c:pt idx="3">
                  <c:v>Germania</c:v>
                </c:pt>
                <c:pt idx="4">
                  <c:v>Ucraina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Spania</c:v>
                </c:pt>
                <c:pt idx="13">
                  <c:v>S.U.A.</c:v>
                </c:pt>
                <c:pt idx="14">
                  <c:v>Austria</c:v>
                </c:pt>
                <c:pt idx="15">
                  <c:v>Olanda</c:v>
                </c:pt>
              </c:strCache>
            </c:strRef>
          </c:cat>
          <c:val>
            <c:numRef>
              <c:f>'Figura 11'!$E$24:$E$39</c:f>
              <c:numCache>
                <c:formatCode>0.0</c:formatCode>
                <c:ptCount val="16"/>
                <c:pt idx="0">
                  <c:v>15.638744743035957</c:v>
                </c:pt>
                <c:pt idx="1">
                  <c:v>13.188850993489162</c:v>
                </c:pt>
                <c:pt idx="2">
                  <c:v>10.515296876094746</c:v>
                </c:pt>
                <c:pt idx="3">
                  <c:v>8.3549043663538836</c:v>
                </c:pt>
                <c:pt idx="4">
                  <c:v>8.8037073522407443</c:v>
                </c:pt>
                <c:pt idx="5">
                  <c:v>6.295049282777601</c:v>
                </c:pt>
                <c:pt idx="6">
                  <c:v>6.2605185388302935</c:v>
                </c:pt>
                <c:pt idx="7">
                  <c:v>3.2282204973434689</c:v>
                </c:pt>
                <c:pt idx="8">
                  <c:v>2.9721627411211347</c:v>
                </c:pt>
                <c:pt idx="9">
                  <c:v>2.1278659194418581</c:v>
                </c:pt>
                <c:pt idx="10">
                  <c:v>2.0112629379808791</c:v>
                </c:pt>
                <c:pt idx="11">
                  <c:v>1.831016408428392</c:v>
                </c:pt>
                <c:pt idx="12">
                  <c:v>1.4991247234479623</c:v>
                </c:pt>
                <c:pt idx="13">
                  <c:v>1.3759139214688016</c:v>
                </c:pt>
                <c:pt idx="14">
                  <c:v>1.5310226746682658</c:v>
                </c:pt>
                <c:pt idx="15">
                  <c:v>0.96699873163309924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D-4027-9176-5A5FABFE2538}"/>
            </c:ext>
          </c:extLst>
        </c:ser>
        <c:ser>
          <c:idx val="4"/>
          <c:order val="4"/>
          <c:tx>
            <c:strRef>
              <c:f>'Figura 11'!$F$23</c:f>
              <c:strCache>
                <c:ptCount val="1"/>
                <c:pt idx="0">
                  <c:v>Ianuarie - martie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11'!$A$24:$A$39</c:f>
              <c:strCache>
                <c:ptCount val="16"/>
                <c:pt idx="0">
                  <c:v>Federaţia Rusă</c:v>
                </c:pt>
                <c:pt idx="1">
                  <c:v>România</c:v>
                </c:pt>
                <c:pt idx="2">
                  <c:v>China</c:v>
                </c:pt>
                <c:pt idx="3">
                  <c:v>Germania</c:v>
                </c:pt>
                <c:pt idx="4">
                  <c:v>Ucraina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Spania</c:v>
                </c:pt>
                <c:pt idx="13">
                  <c:v>S.U.A.</c:v>
                </c:pt>
                <c:pt idx="14">
                  <c:v>Austria</c:v>
                </c:pt>
                <c:pt idx="15">
                  <c:v>Olanda</c:v>
                </c:pt>
              </c:strCache>
            </c:strRef>
          </c:cat>
          <c:val>
            <c:numRef>
              <c:f>'Figura 11'!$F$24:$F$39</c:f>
              <c:numCache>
                <c:formatCode>0.0</c:formatCode>
                <c:ptCount val="16"/>
                <c:pt idx="0">
                  <c:v>13.746501380125775</c:v>
                </c:pt>
                <c:pt idx="1">
                  <c:v>12.989702470087657</c:v>
                </c:pt>
                <c:pt idx="2">
                  <c:v>10.014849796747507</c:v>
                </c:pt>
                <c:pt idx="3">
                  <c:v>8.3666381105745486</c:v>
                </c:pt>
                <c:pt idx="4">
                  <c:v>8.7319381015874296</c:v>
                </c:pt>
                <c:pt idx="5">
                  <c:v>7.0550481908314646</c:v>
                </c:pt>
                <c:pt idx="6">
                  <c:v>5.9831240081712398</c:v>
                </c:pt>
                <c:pt idx="7">
                  <c:v>3.8594482979323304</c:v>
                </c:pt>
                <c:pt idx="8">
                  <c:v>3.0810647358433494</c:v>
                </c:pt>
                <c:pt idx="9">
                  <c:v>2.3842534124059824</c:v>
                </c:pt>
                <c:pt idx="10">
                  <c:v>1.8267000849566621</c:v>
                </c:pt>
                <c:pt idx="11">
                  <c:v>1.6923408775549895</c:v>
                </c:pt>
                <c:pt idx="12">
                  <c:v>1.5624447279096139</c:v>
                </c:pt>
                <c:pt idx="13">
                  <c:v>1.3079349377046015</c:v>
                </c:pt>
                <c:pt idx="14">
                  <c:v>1.2446908612311953</c:v>
                </c:pt>
                <c:pt idx="15">
                  <c:v>1.0686601556848554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D-4027-9176-5A5FABFE2538}"/>
            </c:ext>
          </c:extLst>
        </c:ser>
        <c:ser>
          <c:idx val="5"/>
          <c:order val="5"/>
          <c:tx>
            <c:strRef>
              <c:f>'Figura 11'!$G$23</c:f>
              <c:strCache>
                <c:ptCount val="1"/>
                <c:pt idx="0">
                  <c:v>Ianuarie - martie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11'!$A$24:$A$39</c:f>
              <c:strCache>
                <c:ptCount val="16"/>
                <c:pt idx="0">
                  <c:v>Federaţia Rusă</c:v>
                </c:pt>
                <c:pt idx="1">
                  <c:v>România</c:v>
                </c:pt>
                <c:pt idx="2">
                  <c:v>China</c:v>
                </c:pt>
                <c:pt idx="3">
                  <c:v>Germania</c:v>
                </c:pt>
                <c:pt idx="4">
                  <c:v>Ucraina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Franţa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Spania</c:v>
                </c:pt>
                <c:pt idx="13">
                  <c:v>S.U.A.</c:v>
                </c:pt>
                <c:pt idx="14">
                  <c:v>Austria</c:v>
                </c:pt>
                <c:pt idx="15">
                  <c:v>Olanda</c:v>
                </c:pt>
              </c:strCache>
            </c:strRef>
          </c:cat>
          <c:val>
            <c:numRef>
              <c:f>'Figura 11'!$G$24:$G$39</c:f>
              <c:numCache>
                <c:formatCode>0.0</c:formatCode>
                <c:ptCount val="16"/>
                <c:pt idx="0">
                  <c:v>12.611447229228256</c:v>
                </c:pt>
                <c:pt idx="1">
                  <c:v>12.213579791619043</c:v>
                </c:pt>
                <c:pt idx="2">
                  <c:v>11.787850950426982</c:v>
                </c:pt>
                <c:pt idx="3">
                  <c:v>8.4622470778781889</c:v>
                </c:pt>
                <c:pt idx="4">
                  <c:v>8.3304237675326824</c:v>
                </c:pt>
                <c:pt idx="5">
                  <c:v>7.4362956077156221</c:v>
                </c:pt>
                <c:pt idx="6">
                  <c:v>6.5668758848843058</c:v>
                </c:pt>
                <c:pt idx="7">
                  <c:v>3.8695153106782842</c:v>
                </c:pt>
                <c:pt idx="8">
                  <c:v>3.2070393904974619</c:v>
                </c:pt>
                <c:pt idx="9">
                  <c:v>2.1562207578196575</c:v>
                </c:pt>
                <c:pt idx="10">
                  <c:v>1.8735748898163671</c:v>
                </c:pt>
                <c:pt idx="11">
                  <c:v>1.7239646799448405</c:v>
                </c:pt>
                <c:pt idx="12">
                  <c:v>1.4720985107456424</c:v>
                </c:pt>
                <c:pt idx="13">
                  <c:v>1.3911377989729572</c:v>
                </c:pt>
                <c:pt idx="14">
                  <c:v>1.3911318877041516</c:v>
                </c:pt>
                <c:pt idx="15">
                  <c:v>1.0404363706502771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5D-4027-9176-5A5FABFE2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149232"/>
        <c:axId val="171149792"/>
      </c:barChart>
      <c:catAx>
        <c:axId val="17114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1149792"/>
        <c:crosses val="autoZero"/>
        <c:auto val="1"/>
        <c:lblAlgn val="ctr"/>
        <c:lblOffset val="100"/>
        <c:noMultiLvlLbl val="0"/>
      </c:catAx>
      <c:valAx>
        <c:axId val="17114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1149232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6.266882766072393E-2"/>
          <c:y val="0.90401974380068173"/>
          <c:w val="0.93446777013489202"/>
          <c:h val="9.3766443373682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/>
              <a:t>Ianuarie - </a:t>
            </a:r>
            <a:r>
              <a:rPr lang="en-US" sz="800" b="1"/>
              <a:t>martie</a:t>
            </a:r>
            <a:r>
              <a:rPr lang="ro-RO" sz="800" b="1"/>
              <a:t>  2020</a:t>
            </a:r>
            <a:endParaRPr lang="en-US" sz="800" b="1"/>
          </a:p>
        </c:rich>
      </c:tx>
      <c:layout>
        <c:manualLayout>
          <c:xMode val="edge"/>
          <c:yMode val="edge"/>
          <c:x val="0.2994973355603277"/>
          <c:y val="6.6987868927853282E-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934465480216228"/>
          <c:y val="0.23413635579289613"/>
          <c:w val="0.57693777798733237"/>
          <c:h val="0.61960520208285863"/>
        </c:manualLayout>
      </c:layout>
      <c:pieChart>
        <c:varyColors val="1"/>
        <c:ser>
          <c:idx val="0"/>
          <c:order val="0"/>
          <c:tx>
            <c:strRef>
              <c:f>'Figura 12'!$B$21</c:f>
              <c:strCache>
                <c:ptCount val="1"/>
                <c:pt idx="0">
                  <c:v>%</c:v>
                </c:pt>
              </c:strCache>
            </c:strRef>
          </c:tx>
          <c:spPr>
            <a:effectLst/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631-4CA1-BC5D-E5ED86221948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631-4CA1-BC5D-E5ED86221948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631-4CA1-BC5D-E5ED86221948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631-4CA1-BC5D-E5ED86221948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631-4CA1-BC5D-E5ED86221948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631-4CA1-BC5D-E5ED86221948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631-4CA1-BC5D-E5ED86221948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631-4CA1-BC5D-E5ED86221948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631-4CA1-BC5D-E5ED86221948}"/>
              </c:ext>
            </c:extLst>
          </c:dPt>
          <c:dLbls>
            <c:dLbl>
              <c:idx val="0"/>
              <c:layout>
                <c:manualLayout>
                  <c:x val="-0.15452334367294998"/>
                  <c:y val="1.227870505583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25319739656822"/>
                      <c:h val="0.171093418599112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631-4CA1-BC5D-E5ED86221948}"/>
                </c:ext>
              </c:extLst>
            </c:dLbl>
            <c:dLbl>
              <c:idx val="1"/>
              <c:layout>
                <c:manualLayout>
                  <c:x val="-2.8732999284180388E-3"/>
                  <c:y val="-2.74253385730386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8170683210048"/>
                      <c:h val="0.12542792908374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631-4CA1-BC5D-E5ED86221948}"/>
                </c:ext>
              </c:extLst>
            </c:dLbl>
            <c:dLbl>
              <c:idx val="2"/>
              <c:layout>
                <c:manualLayout>
                  <c:x val="-4.0405631114292535E-3"/>
                  <c:y val="7.562228474940660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93846433935637"/>
                      <c:h val="0.180175165904289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631-4CA1-BC5D-E5ED86221948}"/>
                </c:ext>
              </c:extLst>
            </c:dLbl>
            <c:dLbl>
              <c:idx val="3"/>
              <c:layout>
                <c:manualLayout>
                  <c:x val="-2.0898751292453563E-3"/>
                  <c:y val="-5.7115121489930581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10542685054542"/>
                      <c:h val="0.16506362318063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631-4CA1-BC5D-E5ED86221948}"/>
                </c:ext>
              </c:extLst>
            </c:dLbl>
            <c:dLbl>
              <c:idx val="4"/>
              <c:layout>
                <c:manualLayout>
                  <c:x val="3.0729340650600492E-3"/>
                  <c:y val="-2.80189326262191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97305539119744"/>
                      <c:h val="0.168373410385436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631-4CA1-BC5D-E5ED86221948}"/>
                </c:ext>
              </c:extLst>
            </c:dLbl>
            <c:dLbl>
              <c:idx val="5"/>
              <c:layout>
                <c:manualLayout>
                  <c:x val="-3.7371192237334046E-2"/>
                  <c:y val="-1.64574474276513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295562392449288"/>
                      <c:h val="0.161566054243219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631-4CA1-BC5D-E5ED86221948}"/>
                </c:ext>
              </c:extLst>
            </c:dLbl>
            <c:dLbl>
              <c:idx val="6"/>
              <c:layout>
                <c:manualLayout>
                  <c:x val="7.2372544341048256E-2"/>
                  <c:y val="-4.950129350629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92023430845978"/>
                      <c:h val="0.186676665416822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631-4CA1-BC5D-E5ED86221948}"/>
                </c:ext>
              </c:extLst>
            </c:dLbl>
            <c:dLbl>
              <c:idx val="7"/>
              <c:layout>
                <c:manualLayout>
                  <c:x val="1.8711524695776661E-3"/>
                  <c:y val="4.25864267996398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13790635104777"/>
                      <c:h val="0.281118164727678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631-4CA1-BC5D-E5ED86221948}"/>
                </c:ext>
              </c:extLst>
            </c:dLbl>
            <c:dLbl>
              <c:idx val="8"/>
              <c:layout>
                <c:manualLayout>
                  <c:x val="3.1061799093295155E-3"/>
                  <c:y val="7.9058321328950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26295388573118"/>
                      <c:h val="0.21621034212828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631-4CA1-BC5D-E5ED8622194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2">
                      <a:lumMod val="7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12'!$A$22:$A$30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</c:v>
                </c:pt>
                <c:pt idx="5">
                  <c:v>Produse chimice 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12'!$B$22:$B$30</c:f>
              <c:numCache>
                <c:formatCode>#\ ##0.0</c:formatCode>
                <c:ptCount val="9"/>
                <c:pt idx="0">
                  <c:v>13</c:v>
                </c:pt>
                <c:pt idx="1">
                  <c:v>1.9</c:v>
                </c:pt>
                <c:pt idx="2">
                  <c:v>3.7</c:v>
                </c:pt>
                <c:pt idx="3">
                  <c:v>15.2</c:v>
                </c:pt>
                <c:pt idx="4">
                  <c:v>0.2</c:v>
                </c:pt>
                <c:pt idx="5">
                  <c:v>16.2</c:v>
                </c:pt>
                <c:pt idx="6">
                  <c:v>17.899999999999999</c:v>
                </c:pt>
                <c:pt idx="7">
                  <c:v>21.8</c:v>
                </c:pt>
                <c:pt idx="8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31-4CA1-BC5D-E5ED8622194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</a:t>
            </a:r>
            <a:r>
              <a:rPr lang="en-US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martie</a:t>
            </a:r>
            <a:r>
              <a:rPr lang="ro-RO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2021</a:t>
            </a:r>
            <a:endParaRPr lang="en-US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9300323352997809"/>
          <c:y val="8.410790756418606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8202963657756"/>
          <c:y val="0.21269788644840448"/>
          <c:w val="0.53843885501773103"/>
          <c:h val="0.64572178477690301"/>
        </c:manualLayout>
      </c:layout>
      <c:pieChart>
        <c:varyColors val="1"/>
        <c:ser>
          <c:idx val="0"/>
          <c:order val="0"/>
          <c:tx>
            <c:strRef>
              <c:f>'Figura 12'!$B$32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D3-4FE3-A741-BA04960B80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D3-4FE3-A741-BA04960B80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D3-4FE3-A741-BA04960B80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D3-4FE3-A741-BA04960B805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D3-4FE3-A741-BA04960B805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D3-4FE3-A741-BA04960B805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D3-4FE3-A741-BA04960B805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D3-4FE3-A741-BA04960B805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3D3-4FE3-A741-BA04960B8052}"/>
              </c:ext>
            </c:extLst>
          </c:dPt>
          <c:dLbls>
            <c:dLbl>
              <c:idx val="0"/>
              <c:layout>
                <c:manualLayout>
                  <c:x val="-4.5977011494252873E-2"/>
                  <c:y val="3.0075187969924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250923571857593"/>
                      <c:h val="0.167685749807589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3D3-4FE3-A741-BA04960B8052}"/>
                </c:ext>
              </c:extLst>
            </c:dLbl>
            <c:dLbl>
              <c:idx val="1"/>
              <c:layout>
                <c:manualLayout>
                  <c:x val="4.1798928738923311E-3"/>
                  <c:y val="6.51631046119234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639185775759217"/>
                      <c:h val="0.114705267104769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3D3-4FE3-A741-BA04960B8052}"/>
                </c:ext>
              </c:extLst>
            </c:dLbl>
            <c:dLbl>
              <c:idx val="2"/>
              <c:layout>
                <c:manualLayout>
                  <c:x val="2.4578467939185621E-2"/>
                  <c:y val="0.186761952921334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96781280082936"/>
                      <c:h val="0.247886251060722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3D3-4FE3-A741-BA04960B8052}"/>
                </c:ext>
              </c:extLst>
            </c:dLbl>
            <c:dLbl>
              <c:idx val="3"/>
              <c:layout>
                <c:manualLayout>
                  <c:x val="-1.2539268504749599E-2"/>
                  <c:y val="0.12289728926252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59850747496687"/>
                      <c:h val="0.15480551773133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3D3-4FE3-A741-BA04960B8052}"/>
                </c:ext>
              </c:extLst>
            </c:dLbl>
            <c:dLbl>
              <c:idx val="4"/>
              <c:layout>
                <c:manualLayout>
                  <c:x val="-4.6391198004274235E-2"/>
                  <c:y val="0.141865540563250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3D3-4FE3-A741-BA04960B8052}"/>
                </c:ext>
              </c:extLst>
            </c:dLbl>
            <c:dLbl>
              <c:idx val="5"/>
              <c:layout>
                <c:manualLayout>
                  <c:x val="-0.12590949351145347"/>
                  <c:y val="6.0150282237095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3D3-4FE3-A741-BA04960B8052}"/>
                </c:ext>
              </c:extLst>
            </c:dLbl>
            <c:dLbl>
              <c:idx val="6"/>
              <c:layout>
                <c:manualLayout>
                  <c:x val="-2.3661539211623315E-2"/>
                  <c:y val="-2.57119561502459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32717893021995"/>
                      <c:h val="0.201345884396029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3D3-4FE3-A741-BA04960B8052}"/>
                </c:ext>
              </c:extLst>
            </c:dLbl>
            <c:dLbl>
              <c:idx val="7"/>
              <c:layout>
                <c:manualLayout>
                  <c:x val="2.0898641588296763E-3"/>
                  <c:y val="-5.012531328320755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1643011708176"/>
                      <c:h val="0.247886251060722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3D3-4FE3-A741-BA04960B8052}"/>
                </c:ext>
              </c:extLst>
            </c:dLbl>
            <c:dLbl>
              <c:idx val="8"/>
              <c:layout>
                <c:manualLayout>
                  <c:x val="-1.1329319129226493E-2"/>
                  <c:y val="7.497155347663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60826565958252"/>
                      <c:h val="0.201345884396029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3D3-4FE3-A741-BA04960B80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12'!$A$33:$A$41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12'!$B$33:$B$41</c:f>
              <c:numCache>
                <c:formatCode>#\ ##0.0</c:formatCode>
                <c:ptCount val="9"/>
                <c:pt idx="0">
                  <c:v>12.4</c:v>
                </c:pt>
                <c:pt idx="1">
                  <c:v>1.6</c:v>
                </c:pt>
                <c:pt idx="2">
                  <c:v>3.6</c:v>
                </c:pt>
                <c:pt idx="3">
                  <c:v>12.6</c:v>
                </c:pt>
                <c:pt idx="4">
                  <c:v>0.2</c:v>
                </c:pt>
                <c:pt idx="5">
                  <c:v>15.5</c:v>
                </c:pt>
                <c:pt idx="6">
                  <c:v>17.100000000000001</c:v>
                </c:pt>
                <c:pt idx="7">
                  <c:v>25.5</c:v>
                </c:pt>
                <c:pt idx="8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3D3-4FE3-A741-BA04960B8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39292310683395E-2"/>
          <c:y val="8.3241273945234451E-2"/>
          <c:w val="0.93642881088462071"/>
          <c:h val="0.70397265640302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13'!$B$22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13'!$B$23:$B$28</c:f>
              <c:numCache>
                <c:formatCode>General</c:formatCode>
                <c:ptCount val="6"/>
                <c:pt idx="0">
                  <c:v>-90.5</c:v>
                </c:pt>
                <c:pt idx="1">
                  <c:v>-127.3</c:v>
                </c:pt>
                <c:pt idx="2" formatCode="0.0">
                  <c:v>-154</c:v>
                </c:pt>
                <c:pt idx="3">
                  <c:v>-138.30000000000001</c:v>
                </c:pt>
                <c:pt idx="4">
                  <c:v>-160.30000000000001</c:v>
                </c:pt>
                <c:pt idx="5" formatCode="0.0">
                  <c:v>-201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3-4221-BB37-7103809F1204}"/>
            </c:ext>
          </c:extLst>
        </c:ser>
        <c:ser>
          <c:idx val="2"/>
          <c:order val="1"/>
          <c:tx>
            <c:strRef>
              <c:f>'Figura 13'!$C$22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13'!$C$23:$C$28</c:f>
              <c:numCache>
                <c:formatCode>General</c:formatCode>
                <c:ptCount val="6"/>
                <c:pt idx="0">
                  <c:v>-148.5</c:v>
                </c:pt>
                <c:pt idx="1">
                  <c:v>-156.1</c:v>
                </c:pt>
                <c:pt idx="2">
                  <c:v>-212.1</c:v>
                </c:pt>
                <c:pt idx="3">
                  <c:v>-217.9</c:v>
                </c:pt>
                <c:pt idx="4">
                  <c:v>-239.5</c:v>
                </c:pt>
                <c:pt idx="5">
                  <c:v>-294.5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3-4221-BB37-7103809F1204}"/>
            </c:ext>
          </c:extLst>
        </c:ser>
        <c:ser>
          <c:idx val="3"/>
          <c:order val="2"/>
          <c:tx>
            <c:strRef>
              <c:f>'Figura 13'!$D$22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13'!$D$23:$D$28</c:f>
              <c:numCache>
                <c:formatCode>General</c:formatCode>
                <c:ptCount val="6"/>
                <c:pt idx="0">
                  <c:v>-205.5</c:v>
                </c:pt>
                <c:pt idx="1">
                  <c:v>-219.1</c:v>
                </c:pt>
                <c:pt idx="2" formatCode="0.0">
                  <c:v>-282</c:v>
                </c:pt>
                <c:pt idx="3">
                  <c:v>-276.60000000000002</c:v>
                </c:pt>
                <c:pt idx="4">
                  <c:v>-290.3</c:v>
                </c:pt>
                <c:pt idx="5" formatCode="0.0">
                  <c:v>-343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3-4221-BB37-7103809F1204}"/>
            </c:ext>
          </c:extLst>
        </c:ser>
        <c:ser>
          <c:idx val="4"/>
          <c:order val="3"/>
          <c:tx>
            <c:strRef>
              <c:f>'Figura 13'!$E$22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13'!$E$23:$E$28</c:f>
              <c:numCache>
                <c:formatCode>General</c:formatCode>
                <c:ptCount val="6"/>
                <c:pt idx="0">
                  <c:v>-176.4</c:v>
                </c:pt>
                <c:pt idx="1">
                  <c:v>-207.3</c:v>
                </c:pt>
                <c:pt idx="2">
                  <c:v>-244.9</c:v>
                </c:pt>
                <c:pt idx="3" formatCode="0.0">
                  <c:v>-300</c:v>
                </c:pt>
                <c:pt idx="4">
                  <c:v>-135.80000000000001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33-4221-BB37-7103809F1204}"/>
            </c:ext>
          </c:extLst>
        </c:ser>
        <c:ser>
          <c:idx val="5"/>
          <c:order val="4"/>
          <c:tx>
            <c:strRef>
              <c:f>'Figura 13'!$F$22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13'!$F$23:$F$28</c:f>
              <c:numCache>
                <c:formatCode>General</c:formatCode>
                <c:ptCount val="6"/>
                <c:pt idx="0">
                  <c:v>-174.7</c:v>
                </c:pt>
                <c:pt idx="1">
                  <c:v>-225.7</c:v>
                </c:pt>
                <c:pt idx="2">
                  <c:v>-282.60000000000002</c:v>
                </c:pt>
                <c:pt idx="3">
                  <c:v>-271.10000000000002</c:v>
                </c:pt>
                <c:pt idx="4">
                  <c:v>-173.7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33-4221-BB37-7103809F1204}"/>
            </c:ext>
          </c:extLst>
        </c:ser>
        <c:ser>
          <c:idx val="6"/>
          <c:order val="5"/>
          <c:tx>
            <c:strRef>
              <c:f>'Figura 13'!$G$22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13'!$G$23:$G$28</c:f>
              <c:numCache>
                <c:formatCode>General</c:formatCode>
                <c:ptCount val="6"/>
                <c:pt idx="0">
                  <c:v>-167.2</c:v>
                </c:pt>
                <c:pt idx="1">
                  <c:v>-217.7</c:v>
                </c:pt>
                <c:pt idx="2">
                  <c:v>-244.6</c:v>
                </c:pt>
                <c:pt idx="3">
                  <c:v>-243.2</c:v>
                </c:pt>
                <c:pt idx="4">
                  <c:v>-223.9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33-4221-BB37-7103809F1204}"/>
            </c:ext>
          </c:extLst>
        </c:ser>
        <c:ser>
          <c:idx val="7"/>
          <c:order val="6"/>
          <c:tx>
            <c:strRef>
              <c:f>'Figura 13'!$H$22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13'!$H$23:$H$28</c:f>
              <c:numCache>
                <c:formatCode>General</c:formatCode>
                <c:ptCount val="6"/>
                <c:pt idx="0">
                  <c:v>-148.5</c:v>
                </c:pt>
                <c:pt idx="1">
                  <c:v>-205.3</c:v>
                </c:pt>
                <c:pt idx="2">
                  <c:v>-269.2</c:v>
                </c:pt>
                <c:pt idx="3">
                  <c:v>-278.89999999999998</c:v>
                </c:pt>
                <c:pt idx="4">
                  <c:v>-287.5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33-4221-BB37-7103809F1204}"/>
            </c:ext>
          </c:extLst>
        </c:ser>
        <c:ser>
          <c:idx val="8"/>
          <c:order val="7"/>
          <c:tx>
            <c:strRef>
              <c:f>'Figura 13'!$I$22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13'!$I$23:$I$28</c:f>
              <c:numCache>
                <c:formatCode>General</c:formatCode>
                <c:ptCount val="6"/>
                <c:pt idx="0">
                  <c:v>-183.1</c:v>
                </c:pt>
                <c:pt idx="1">
                  <c:v>-221.8</c:v>
                </c:pt>
                <c:pt idx="2">
                  <c:v>-262.10000000000002</c:v>
                </c:pt>
                <c:pt idx="3">
                  <c:v>-258.5</c:v>
                </c:pt>
                <c:pt idx="4">
                  <c:v>-269.7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33-4221-BB37-7103809F1204}"/>
            </c:ext>
          </c:extLst>
        </c:ser>
        <c:ser>
          <c:idx val="9"/>
          <c:order val="8"/>
          <c:tx>
            <c:strRef>
              <c:f>'Figura 13'!$J$22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13'!$J$23:$J$28</c:f>
              <c:numCache>
                <c:formatCode>General</c:formatCode>
                <c:ptCount val="6"/>
                <c:pt idx="0" formatCode="0.0">
                  <c:v>-168</c:v>
                </c:pt>
                <c:pt idx="1">
                  <c:v>-206.9</c:v>
                </c:pt>
                <c:pt idx="2">
                  <c:v>-266.7</c:v>
                </c:pt>
                <c:pt idx="3">
                  <c:v>-262.89999999999998</c:v>
                </c:pt>
                <c:pt idx="4" formatCode="0.0">
                  <c:v>-296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3-4221-BB37-7103809F1204}"/>
            </c:ext>
          </c:extLst>
        </c:ser>
        <c:ser>
          <c:idx val="10"/>
          <c:order val="9"/>
          <c:tx>
            <c:strRef>
              <c:f>'Figura 13'!$K$22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13'!$K$23:$K$28</c:f>
              <c:numCache>
                <c:formatCode>General</c:formatCode>
                <c:ptCount val="6"/>
                <c:pt idx="0">
                  <c:v>-179.4</c:v>
                </c:pt>
                <c:pt idx="1">
                  <c:v>-197.7</c:v>
                </c:pt>
                <c:pt idx="2">
                  <c:v>-281.60000000000002</c:v>
                </c:pt>
                <c:pt idx="3" formatCode="0.0">
                  <c:v>-257</c:v>
                </c:pt>
                <c:pt idx="4">
                  <c:v>-244.2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33-4221-BB37-7103809F1204}"/>
            </c:ext>
          </c:extLst>
        </c:ser>
        <c:ser>
          <c:idx val="11"/>
          <c:order val="10"/>
          <c:tx>
            <c:strRef>
              <c:f>'Figura 13'!$L$22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13'!$L$23:$L$28</c:f>
              <c:numCache>
                <c:formatCode>General</c:formatCode>
                <c:ptCount val="6"/>
                <c:pt idx="0">
                  <c:v>-135.9</c:v>
                </c:pt>
                <c:pt idx="1">
                  <c:v>-183.2</c:v>
                </c:pt>
                <c:pt idx="2">
                  <c:v>-253.70000000000005</c:v>
                </c:pt>
                <c:pt idx="3">
                  <c:v>-237.5</c:v>
                </c:pt>
                <c:pt idx="4">
                  <c:v>-260.89999999999998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33-4221-BB37-7103809F1204}"/>
            </c:ext>
          </c:extLst>
        </c:ser>
        <c:ser>
          <c:idx val="12"/>
          <c:order val="11"/>
          <c:tx>
            <c:strRef>
              <c:f>'Figura 13'!$M$22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13'!$M$23:$M$28</c:f>
              <c:numCache>
                <c:formatCode>General</c:formatCode>
                <c:ptCount val="6"/>
                <c:pt idx="0">
                  <c:v>-197.9</c:v>
                </c:pt>
                <c:pt idx="1">
                  <c:v>-238.3</c:v>
                </c:pt>
                <c:pt idx="2">
                  <c:v>-300.49999999999994</c:v>
                </c:pt>
                <c:pt idx="3">
                  <c:v>-321.39999999999998</c:v>
                </c:pt>
                <c:pt idx="4" formatCode="0.0">
                  <c:v>-349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4A-42CE-A505-575161E01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2069392"/>
        <c:axId val="172069952"/>
      </c:barChart>
      <c:catAx>
        <c:axId val="17206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2225" cap="flat" cmpd="sng" algn="ctr">
            <a:gradFill>
              <a:gsLst>
                <a:gs pos="0">
                  <a:schemeClr val="tx1">
                    <a:alpha val="9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2069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2069952"/>
        <c:scaling>
          <c:orientation val="minMax"/>
          <c:min val="-4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206939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095502632723057"/>
          <c:w val="0.89999992082437663"/>
          <c:h val="7.3858659458612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62778414308116E-2"/>
          <c:y val="6.8799149302478671E-2"/>
          <c:w val="0.90019805713940926"/>
          <c:h val="0.716564127233291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14'!$B$25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355932203389832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74-4B92-A94C-8B7F164E29B4}"/>
                </c:ext>
              </c:extLst>
            </c:dLbl>
            <c:dLbl>
              <c:idx val="1"/>
              <c:layout>
                <c:manualLayout>
                  <c:x val="-1.5819209039548063E-2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74-4B92-A94C-8B7F164E29B4}"/>
                </c:ext>
              </c:extLst>
            </c:dLbl>
            <c:dLbl>
              <c:idx val="2"/>
              <c:layout>
                <c:manualLayout>
                  <c:x val="-1.3559322033898305E-2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74-4B92-A94C-8B7F164E29B4}"/>
                </c:ext>
              </c:extLst>
            </c:dLbl>
            <c:dLbl>
              <c:idx val="3"/>
              <c:layout>
                <c:manualLayout>
                  <c:x val="-1.8079096045197824E-2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74-4B92-A94C-8B7F164E29B4}"/>
                </c:ext>
              </c:extLst>
            </c:dLbl>
            <c:dLbl>
              <c:idx val="4"/>
              <c:layout>
                <c:manualLayout>
                  <c:x val="-1.5819209039548105E-2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674-4B92-A94C-8B7F164E29B4}"/>
                </c:ext>
              </c:extLst>
            </c:dLbl>
            <c:dLbl>
              <c:idx val="5"/>
              <c:layout>
                <c:manualLayout>
                  <c:x val="-1.1299435028248588E-2"/>
                  <c:y val="1.2861736334405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674-4B92-A94C-8B7F164E29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14'!$A$26:$A$31</c:f>
              <c:strCache>
                <c:ptCount val="6"/>
                <c:pt idx="0">
                  <c:v>Ianuarie - martie 2016</c:v>
                </c:pt>
                <c:pt idx="1">
                  <c:v>Ianuarie - martie 2017</c:v>
                </c:pt>
                <c:pt idx="2">
                  <c:v>Ianuarie - martie 2018</c:v>
                </c:pt>
                <c:pt idx="3">
                  <c:v>Ianuarie - martie 2019</c:v>
                </c:pt>
                <c:pt idx="4">
                  <c:v>Ianuarie - martie 2020</c:v>
                </c:pt>
                <c:pt idx="5">
                  <c:v>Ianuarie - martie 2021</c:v>
                </c:pt>
              </c:strCache>
            </c:strRef>
          </c:cat>
          <c:val>
            <c:numRef>
              <c:f>'Figura 14'!$B$26:$B$31</c:f>
              <c:numCache>
                <c:formatCode>#\ ##0.0</c:formatCode>
                <c:ptCount val="6"/>
                <c:pt idx="0">
                  <c:v>416.4</c:v>
                </c:pt>
                <c:pt idx="1">
                  <c:v>528.20000000000005</c:v>
                </c:pt>
                <c:pt idx="2">
                  <c:v>677.9</c:v>
                </c:pt>
                <c:pt idx="3">
                  <c:v>732.9</c:v>
                </c:pt>
                <c:pt idx="4">
                  <c:v>675</c:v>
                </c:pt>
                <c:pt idx="5">
                  <c:v>712.7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2C-4A3E-9B06-2ADBC8010143}"/>
            </c:ext>
          </c:extLst>
        </c:ser>
        <c:ser>
          <c:idx val="1"/>
          <c:order val="1"/>
          <c:tx>
            <c:strRef>
              <c:f>'Figura 14'!$C$25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9.4504203923662083E-3"/>
                  <c:y val="1.6638900844789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D2C-4A3E-9B06-2ADBC8010143}"/>
                </c:ext>
              </c:extLst>
            </c:dLbl>
            <c:dLbl>
              <c:idx val="1"/>
              <c:layout>
                <c:manualLayout>
                  <c:x val="-4.1088854648176684E-3"/>
                  <c:y val="1.1331444759206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D2C-4A3E-9B06-2ADBC8010143}"/>
                </c:ext>
              </c:extLst>
            </c:dLbl>
            <c:dLbl>
              <c:idx val="2"/>
              <c:layout>
                <c:manualLayout>
                  <c:x val="0"/>
                  <c:y val="2.0416065355174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D2C-4A3E-9B06-2ADBC8010143}"/>
                </c:ext>
              </c:extLst>
            </c:dLbl>
            <c:dLbl>
              <c:idx val="3"/>
              <c:layout>
                <c:manualLayout>
                  <c:x val="4.5197740112995176E-3"/>
                  <c:y val="1.7148981779206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674-4B92-A94C-8B7F164E29B4}"/>
                </c:ext>
              </c:extLst>
            </c:dLbl>
            <c:dLbl>
              <c:idx val="4"/>
              <c:layout>
                <c:manualLayout>
                  <c:x val="0"/>
                  <c:y val="2.1436227224008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674-4B92-A94C-8B7F164E29B4}"/>
                </c:ext>
              </c:extLst>
            </c:dLbl>
            <c:dLbl>
              <c:idx val="5"/>
              <c:layout>
                <c:manualLayout>
                  <c:x val="2.2598870056497176E-3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674-4B92-A94C-8B7F164E29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14'!$A$26:$A$31</c:f>
              <c:strCache>
                <c:ptCount val="6"/>
                <c:pt idx="0">
                  <c:v>Ianuarie - martie 2016</c:v>
                </c:pt>
                <c:pt idx="1">
                  <c:v>Ianuarie - martie 2017</c:v>
                </c:pt>
                <c:pt idx="2">
                  <c:v>Ianuarie - martie 2018</c:v>
                </c:pt>
                <c:pt idx="3">
                  <c:v>Ianuarie - martie 2019</c:v>
                </c:pt>
                <c:pt idx="4">
                  <c:v>Ianuarie - martie 2020</c:v>
                </c:pt>
                <c:pt idx="5">
                  <c:v>Ianuarie - martie 2021</c:v>
                </c:pt>
              </c:strCache>
            </c:strRef>
          </c:cat>
          <c:val>
            <c:numRef>
              <c:f>'Figura 14'!$C$26:$C$31</c:f>
              <c:numCache>
                <c:formatCode>#\ ##0.0</c:formatCode>
                <c:ptCount val="6"/>
                <c:pt idx="0">
                  <c:v>861.1</c:v>
                </c:pt>
                <c:pt idx="1">
                  <c:v>1030.7</c:v>
                </c:pt>
                <c:pt idx="2">
                  <c:v>1326</c:v>
                </c:pt>
                <c:pt idx="3">
                  <c:v>1365.6</c:v>
                </c:pt>
                <c:pt idx="4">
                  <c:v>1365.1</c:v>
                </c:pt>
                <c:pt idx="5">
                  <c:v>1551.1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172115184"/>
        <c:axId val="172115744"/>
      </c:barChart>
      <c:lineChart>
        <c:grouping val="standard"/>
        <c:varyColors val="0"/>
        <c:ser>
          <c:idx val="2"/>
          <c:order val="2"/>
          <c:tx>
            <c:strRef>
              <c:f>'Figura 14'!$D$25</c:f>
              <c:strCache>
                <c:ptCount val="1"/>
                <c:pt idx="0">
                  <c:v>Balanţa Comercială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9739668134703522E-2"/>
                  <c:y val="-3.3748723531744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D2C-4A3E-9B06-2ADBC8010143}"/>
                </c:ext>
              </c:extLst>
            </c:dLbl>
            <c:dLbl>
              <c:idx val="1"/>
              <c:layout>
                <c:manualLayout>
                  <c:x val="-5.5985586547444281E-2"/>
                  <c:y val="4.601767222827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D2C-4A3E-9B06-2ADBC8010143}"/>
                </c:ext>
              </c:extLst>
            </c:dLbl>
            <c:dLbl>
              <c:idx val="2"/>
              <c:layout>
                <c:manualLayout>
                  <c:x val="-4.6674852084167447E-2"/>
                  <c:y val="-4.206665485142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D2C-4A3E-9B06-2ADBC8010143}"/>
                </c:ext>
              </c:extLst>
            </c:dLbl>
            <c:dLbl>
              <c:idx val="3"/>
              <c:layout>
                <c:manualLayout>
                  <c:x val="-4.6930379465278706E-2"/>
                  <c:y val="3.8082554793191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D2C-4A3E-9B06-2ADBC8010143}"/>
                </c:ext>
              </c:extLst>
            </c:dLbl>
            <c:dLbl>
              <c:idx val="4"/>
              <c:layout>
                <c:manualLayout>
                  <c:x val="-4.5197740112994433E-2"/>
                  <c:y val="-3.858520900321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674-4B92-A94C-8B7F164E29B4}"/>
                </c:ext>
              </c:extLst>
            </c:dLbl>
            <c:dLbl>
              <c:idx val="5"/>
              <c:layout>
                <c:manualLayout>
                  <c:x val="-1.1299435028248588E-2"/>
                  <c:y val="-2.5723472668810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674-4B92-A94C-8B7F164E29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14'!$A$26:$A$31</c:f>
              <c:strCache>
                <c:ptCount val="6"/>
                <c:pt idx="0">
                  <c:v>Ianuarie - martie 2016</c:v>
                </c:pt>
                <c:pt idx="1">
                  <c:v>Ianuarie - martie 2017</c:v>
                </c:pt>
                <c:pt idx="2">
                  <c:v>Ianuarie - martie 2018</c:v>
                </c:pt>
                <c:pt idx="3">
                  <c:v>Ianuarie - martie 2019</c:v>
                </c:pt>
                <c:pt idx="4">
                  <c:v>Ianuarie - martie 2020</c:v>
                </c:pt>
                <c:pt idx="5">
                  <c:v>Ianuarie - martie 2021</c:v>
                </c:pt>
              </c:strCache>
            </c:strRef>
          </c:cat>
          <c:val>
            <c:numRef>
              <c:f>'Figura 14'!$D$26:$D$31</c:f>
              <c:numCache>
                <c:formatCode>#\ ##0.0</c:formatCode>
                <c:ptCount val="6"/>
                <c:pt idx="0">
                  <c:v>-444.7</c:v>
                </c:pt>
                <c:pt idx="1">
                  <c:v>-502.5</c:v>
                </c:pt>
                <c:pt idx="2">
                  <c:v>-648.1</c:v>
                </c:pt>
                <c:pt idx="3">
                  <c:v>-632.70000000000005</c:v>
                </c:pt>
                <c:pt idx="4">
                  <c:v>-690.1</c:v>
                </c:pt>
                <c:pt idx="5">
                  <c:v>-838.4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15184"/>
        <c:axId val="172115744"/>
      </c:lineChart>
      <c:catAx>
        <c:axId val="17211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15744"/>
        <c:crosses val="autoZero"/>
        <c:auto val="1"/>
        <c:lblAlgn val="ctr"/>
        <c:lblOffset val="100"/>
        <c:noMultiLvlLbl val="0"/>
      </c:catAx>
      <c:valAx>
        <c:axId val="17211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1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316784554473065E-2"/>
          <c:y val="0.9276522267513988"/>
          <c:w val="0.8834227501223364"/>
          <c:h val="6.8060527803799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2225680993372"/>
          <c:y val="7.7845040012200314E-2"/>
          <c:w val="0.89823830143437733"/>
          <c:h val="0.67422560302770596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2'!$A$25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8289512056606958E-2"/>
                  <c:y val="-5.3692058067971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FD9-49AD-91DC-F360B76BFB5A}"/>
                </c:ext>
              </c:extLst>
            </c:dLbl>
            <c:dLbl>
              <c:idx val="1"/>
              <c:layout>
                <c:manualLayout>
                  <c:x val="-3.608678301177265E-2"/>
                  <c:y val="2.9641305643520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FD9-49AD-91DC-F360B76BFB5A}"/>
                </c:ext>
              </c:extLst>
            </c:dLbl>
            <c:dLbl>
              <c:idx val="2"/>
              <c:layout>
                <c:manualLayout>
                  <c:x val="-3.0238829795398381E-2"/>
                  <c:y val="-3.5173532798750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FD9-49AD-91DC-F360B76BFB5A}"/>
                </c:ext>
              </c:extLst>
            </c:dLbl>
            <c:dLbl>
              <c:idx val="3"/>
              <c:layout>
                <c:manualLayout>
                  <c:x val="-3.5648263265337446E-2"/>
                  <c:y val="4.3530199595435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D9-49AD-91DC-F360B76BFB5A}"/>
                </c:ext>
              </c:extLst>
            </c:dLbl>
            <c:dLbl>
              <c:idx val="6"/>
              <c:layout>
                <c:manualLayout>
                  <c:x val="-4.1934736228146953E-2"/>
                  <c:y val="-3.9803164116055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FD9-49AD-91DC-F360B76BFB5A}"/>
                </c:ext>
              </c:extLst>
            </c:dLbl>
            <c:dLbl>
              <c:idx val="7"/>
              <c:layout>
                <c:manualLayout>
                  <c:x val="-2.7850992310171754E-2"/>
                  <c:y val="3.8900568278130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FD9-49AD-91DC-F360B76BFB5A}"/>
                </c:ext>
              </c:extLst>
            </c:dLbl>
            <c:dLbl>
              <c:idx val="8"/>
              <c:layout>
                <c:manualLayout>
                  <c:x val="-3.4137465272981227E-2"/>
                  <c:y val="-3.9803164116055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FD9-49AD-91DC-F360B76BFB5A}"/>
                </c:ext>
              </c:extLst>
            </c:dLbl>
            <c:dLbl>
              <c:idx val="9"/>
              <c:layout>
                <c:manualLayout>
                  <c:x val="-1.2694970146275575E-2"/>
                  <c:y val="-3.0543901481445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FD9-49AD-91DC-F360B76BFB5A}"/>
                </c:ext>
              </c:extLst>
            </c:dLbl>
            <c:dLbl>
              <c:idx val="10"/>
              <c:layout>
                <c:manualLayout>
                  <c:x val="-2.2003039093797559E-2"/>
                  <c:y val="-4.4432795433360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FD9-49AD-91DC-F360B76BFB5A}"/>
                </c:ext>
              </c:extLst>
            </c:dLbl>
            <c:dLbl>
              <c:idx val="11"/>
              <c:layout>
                <c:manualLayout>
                  <c:x val="-3.17496277877546E-2"/>
                  <c:y val="4.3530199595435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FD9-49AD-91DC-F360B76BFB5A}"/>
                </c:ext>
              </c:extLst>
            </c:dLbl>
            <c:dLbl>
              <c:idx val="12"/>
              <c:layout>
                <c:manualLayout>
                  <c:x val="-4.7782689444521263E-2"/>
                  <c:y val="-3.9803164116055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FD9-49AD-91DC-F360B76BFB5A}"/>
                </c:ext>
              </c:extLst>
            </c:dLbl>
            <c:dLbl>
              <c:idx val="13"/>
              <c:layout>
                <c:manualLayout>
                  <c:x val="-3.4137465272981227E-2"/>
                  <c:y val="-3.0543901481445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FD9-49AD-91DC-F360B76BFB5A}"/>
                </c:ext>
              </c:extLst>
            </c:dLbl>
            <c:dLbl>
              <c:idx val="14"/>
              <c:layout>
                <c:manualLayout>
                  <c:x val="-1.2256450399840442E-2"/>
                  <c:y val="-2.5914270164140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FD9-49AD-91DC-F360B76BFB5A}"/>
                </c:ext>
              </c:extLst>
            </c:dLbl>
            <c:dLbl>
              <c:idx val="15"/>
              <c:layout>
                <c:manualLayout>
                  <c:x val="-2.5901674571380404E-2"/>
                  <c:y val="-3.980316411605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FD9-49AD-91DC-F360B76BFB5A}"/>
                </c:ext>
              </c:extLst>
            </c:dLbl>
            <c:dLbl>
              <c:idx val="16"/>
              <c:layout>
                <c:manualLayout>
                  <c:x val="-5.7529278138478301E-2"/>
                  <c:y val="-3.5173532798750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FD9-49AD-91DC-F360B76BFB5A}"/>
                </c:ext>
              </c:extLst>
            </c:dLbl>
            <c:dLbl>
              <c:idx val="17"/>
              <c:layout>
                <c:manualLayout>
                  <c:x val="-3.6086783011772795E-2"/>
                  <c:y val="-3.054390148144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FD9-49AD-91DC-F360B76BFB5A}"/>
                </c:ext>
              </c:extLst>
            </c:dLbl>
            <c:dLbl>
              <c:idx val="18"/>
              <c:layout>
                <c:manualLayout>
                  <c:x val="-1.2694970146275575E-2"/>
                  <c:y val="-2.1284638846835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FD9-49AD-91DC-F360B76BFB5A}"/>
                </c:ext>
              </c:extLst>
            </c:dLbl>
            <c:dLbl>
              <c:idx val="20"/>
              <c:layout>
                <c:manualLayout>
                  <c:x val="-3.6086783011772795E-2"/>
                  <c:y val="-3.980316411605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FD9-49AD-91DC-F360B76BFB5A}"/>
                </c:ext>
              </c:extLst>
            </c:dLbl>
            <c:dLbl>
              <c:idx val="21"/>
              <c:layout>
                <c:manualLayout>
                  <c:x val="-1.8542923362649844E-2"/>
                  <c:y val="-2.591427016414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FD9-49AD-91DC-F360B76BFB5A}"/>
                </c:ext>
              </c:extLst>
            </c:dLbl>
            <c:dLbl>
              <c:idx val="22"/>
              <c:layout>
                <c:manualLayout>
                  <c:x val="-2.4390876579024112E-2"/>
                  <c:y val="-4.443279543336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FD9-49AD-91DC-F360B76BFB5A}"/>
                </c:ext>
              </c:extLst>
            </c:dLbl>
            <c:dLbl>
              <c:idx val="23"/>
              <c:layout>
                <c:manualLayout>
                  <c:x val="-3.1749627787754746E-2"/>
                  <c:y val="3.4270936960825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FD9-49AD-91DC-F360B76BFB5A}"/>
                </c:ext>
              </c:extLst>
            </c:dLbl>
            <c:dLbl>
              <c:idx val="25"/>
              <c:layout>
                <c:manualLayout>
                  <c:x val="-4.7718684287271107E-2"/>
                  <c:y val="-3.0543901481445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FD9-49AD-91DC-F360B76BFB5A}"/>
                </c:ext>
              </c:extLst>
            </c:dLbl>
            <c:dLbl>
              <c:idx val="26"/>
              <c:layout>
                <c:manualLayout>
                  <c:x val="-2.9239766081871343E-2"/>
                  <c:y val="-1.66550075295303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FD9-49AD-91DC-F360B76BFB5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'Figura 2'!$B$23:$AB$24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2'!$B$25:$AB$25</c:f>
              <c:numCache>
                <c:formatCode>0.0</c:formatCode>
                <c:ptCount val="27"/>
                <c:pt idx="0">
                  <c:v>107.04955714362214</c:v>
                </c:pt>
                <c:pt idx="1">
                  <c:v>103.05469693630643</c:v>
                </c:pt>
                <c:pt idx="2">
                  <c:v>106.5540849399146</c:v>
                </c:pt>
                <c:pt idx="3">
                  <c:v>83.804058120513616</c:v>
                </c:pt>
                <c:pt idx="4">
                  <c:v>97.663587687631406</c:v>
                </c:pt>
                <c:pt idx="5">
                  <c:v>96.047232355670943</c:v>
                </c:pt>
                <c:pt idx="6">
                  <c:v>108.87893967295254</c:v>
                </c:pt>
                <c:pt idx="7" formatCode="#\ ##0.0">
                  <c:v>93.476142278451405</c:v>
                </c:pt>
                <c:pt idx="8">
                  <c:v>116.03027535062083</c:v>
                </c:pt>
                <c:pt idx="9">
                  <c:v>112.37403253245004</c:v>
                </c:pt>
                <c:pt idx="10">
                  <c:v>99.332915825323369</c:v>
                </c:pt>
                <c:pt idx="11">
                  <c:v>81.894486392152885</c:v>
                </c:pt>
                <c:pt idx="12">
                  <c:v>100.54069338788538</c:v>
                </c:pt>
                <c:pt idx="13">
                  <c:v>111.77933359663091</c:v>
                </c:pt>
                <c:pt idx="14">
                  <c:v>85.694935103741471</c:v>
                </c:pt>
                <c:pt idx="15" formatCode="#\ ##0.0">
                  <c:v>71.283537880135214</c:v>
                </c:pt>
                <c:pt idx="16">
                  <c:v>103.90424682350312</c:v>
                </c:pt>
                <c:pt idx="17">
                  <c:v>121.75061963317823</c:v>
                </c:pt>
                <c:pt idx="18" formatCode="#\ ##0.0">
                  <c:v>110.31315379040727</c:v>
                </c:pt>
                <c:pt idx="19" formatCode="#\ ##0.0">
                  <c:v>78.376764810035453</c:v>
                </c:pt>
                <c:pt idx="20" formatCode="#\ ##0.0">
                  <c:v>129.49769232961904</c:v>
                </c:pt>
                <c:pt idx="21" formatCode="#\ ##0.0">
                  <c:v>117.47585360993436</c:v>
                </c:pt>
                <c:pt idx="22" formatCode="#\ ##0.0">
                  <c:v>105.08585699580438</c:v>
                </c:pt>
                <c:pt idx="23" formatCode="#\ ##0.0">
                  <c:v>83.287463510424814</c:v>
                </c:pt>
                <c:pt idx="24" formatCode="#\ ##0.0">
                  <c:v>90.924906043100663</c:v>
                </c:pt>
                <c:pt idx="25" formatCode="#\ ##0.0">
                  <c:v>114.41186008293316</c:v>
                </c:pt>
                <c:pt idx="26" formatCode="#\ ##0.0">
                  <c:v>126.519650972162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D8C-45EE-B332-341AC82C0A62}"/>
            </c:ext>
          </c:extLst>
        </c:ser>
        <c:ser>
          <c:idx val="1"/>
          <c:order val="1"/>
          <c:tx>
            <c:strRef>
              <c:f>'Figura 2'!$A$26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238829795398381E-2"/>
                  <c:y val="9.9988735778920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FD9-49AD-91DC-F360B76BFB5A}"/>
                </c:ext>
              </c:extLst>
            </c:dLbl>
            <c:dLbl>
              <c:idx val="1"/>
              <c:layout>
                <c:manualLayout>
                  <c:x val="-1.8542923362649844E-2"/>
                  <c:y val="-4.8159466374841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FD9-49AD-91DC-F360B76BFB5A}"/>
                </c:ext>
              </c:extLst>
            </c:dLbl>
            <c:dLbl>
              <c:idx val="2"/>
              <c:layout>
                <c:manualLayout>
                  <c:x val="-2.0492241101441266E-2"/>
                  <c:y val="2.5914634702039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FD9-49AD-91DC-F360B76BFB5A}"/>
                </c:ext>
              </c:extLst>
            </c:dLbl>
            <c:dLbl>
              <c:idx val="3"/>
              <c:layout>
                <c:manualLayout>
                  <c:x val="-1.6593605623858421E-2"/>
                  <c:y val="-2.9640941105621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FD9-49AD-91DC-F360B76BFB5A}"/>
                </c:ext>
              </c:extLst>
            </c:dLbl>
            <c:dLbl>
              <c:idx val="4"/>
              <c:layout>
                <c:manualLayout>
                  <c:x val="-2.9800310048963177E-2"/>
                  <c:y val="3.5173897336649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FFD9-49AD-91DC-F360B76BFB5A}"/>
                </c:ext>
              </c:extLst>
            </c:dLbl>
            <c:dLbl>
              <c:idx val="5"/>
              <c:layout>
                <c:manualLayout>
                  <c:x val="-2.5901674571380331E-2"/>
                  <c:y val="5.369242260587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FFD9-49AD-91DC-F360B76BFB5A}"/>
                </c:ext>
              </c:extLst>
            </c:dLbl>
            <c:dLbl>
              <c:idx val="6"/>
              <c:layout>
                <c:manualLayout>
                  <c:x val="-3.608678301177265E-2"/>
                  <c:y val="4.9062791288564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FFD9-49AD-91DC-F360B76BFB5A}"/>
                </c:ext>
              </c:extLst>
            </c:dLbl>
            <c:dLbl>
              <c:idx val="7"/>
              <c:layout>
                <c:manualLayout>
                  <c:x val="-4.4591794446746788E-3"/>
                  <c:y val="-1.1122415836401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FFD9-49AD-91DC-F360B76BFB5A}"/>
                </c:ext>
              </c:extLst>
            </c:dLbl>
            <c:dLbl>
              <c:idx val="8"/>
              <c:layout>
                <c:manualLayout>
                  <c:x val="-6.1427913616061147E-2"/>
                  <c:y val="1.6655372067429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FFD9-49AD-91DC-F360B76BFB5A}"/>
                </c:ext>
              </c:extLst>
            </c:dLbl>
            <c:dLbl>
              <c:idx val="9"/>
              <c:layout>
                <c:manualLayout>
                  <c:x val="-3.8036100750564072E-2"/>
                  <c:y val="3.0544266019344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FFD9-49AD-91DC-F360B76BFB5A}"/>
                </c:ext>
              </c:extLst>
            </c:dLbl>
            <c:dLbl>
              <c:idx val="10"/>
              <c:layout>
                <c:manualLayout>
                  <c:x val="-3.174962778775467E-2"/>
                  <c:y val="3.0544266019344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FFD9-49AD-91DC-F360B76BFB5A}"/>
                </c:ext>
              </c:extLst>
            </c:dLbl>
            <c:dLbl>
              <c:idx val="11"/>
              <c:layout>
                <c:manualLayout>
                  <c:x val="-2.9800310048963177E-2"/>
                  <c:y val="3.9803528653954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FFD9-49AD-91DC-F360B76BFB5A}"/>
                </c:ext>
              </c:extLst>
            </c:dLbl>
            <c:dLbl>
              <c:idx val="12"/>
              <c:layout>
                <c:manualLayout>
                  <c:x val="-3.17496277877546E-2"/>
                  <c:y val="3.9803528653954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FFD9-49AD-91DC-F360B76BFB5A}"/>
                </c:ext>
              </c:extLst>
            </c:dLbl>
            <c:dLbl>
              <c:idx val="13"/>
              <c:layout>
                <c:manualLayout>
                  <c:x val="-6.8470169299013062E-3"/>
                  <c:y val="-2.03816784710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FFD9-49AD-91DC-F360B76BFB5A}"/>
                </c:ext>
              </c:extLst>
            </c:dLbl>
            <c:dLbl>
              <c:idx val="14"/>
              <c:layout>
                <c:manualLayout>
                  <c:x val="-4.3445534220503138E-2"/>
                  <c:y val="4.4433159971259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FFD9-49AD-91DC-F360B76BFB5A}"/>
                </c:ext>
              </c:extLst>
            </c:dLbl>
            <c:dLbl>
              <c:idx val="15"/>
              <c:layout>
                <c:manualLayout>
                  <c:x val="-3.1749627787754746E-2"/>
                  <c:y val="3.9803528653954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FFD9-49AD-91DC-F360B76BFB5A}"/>
                </c:ext>
              </c:extLst>
            </c:dLbl>
            <c:dLbl>
              <c:idx val="16"/>
              <c:layout>
                <c:manualLayout>
                  <c:x val="-1.615508587742329E-2"/>
                  <c:y val="3.0544266019344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FFD9-49AD-91DC-F360B76BFB5A}"/>
                </c:ext>
              </c:extLst>
            </c:dLbl>
            <c:dLbl>
              <c:idx val="17"/>
              <c:layout>
                <c:manualLayout>
                  <c:x val="-4.539485195929456E-2"/>
                  <c:y val="-2.5011309788316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FFD9-49AD-91DC-F360B76BFB5A}"/>
                </c:ext>
              </c:extLst>
            </c:dLbl>
            <c:dLbl>
              <c:idx val="18"/>
              <c:layout>
                <c:manualLayout>
                  <c:x val="-2.9800310048963177E-2"/>
                  <c:y val="-2.9640941105621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FFD9-49AD-91DC-F360B76BFB5A}"/>
                </c:ext>
              </c:extLst>
            </c:dLbl>
            <c:dLbl>
              <c:idx val="20"/>
              <c:layout>
                <c:manualLayout>
                  <c:x val="-1.810440361621464E-2"/>
                  <c:y val="3.5173897336649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FFD9-49AD-91DC-F360B76BFB5A}"/>
                </c:ext>
              </c:extLst>
            </c:dLbl>
            <c:dLbl>
              <c:idx val="21"/>
              <c:layout>
                <c:manualLayout>
                  <c:x val="-4.7344169698085983E-2"/>
                  <c:y val="-2.9640941105621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FFD9-49AD-91DC-F360B76BFB5A}"/>
                </c:ext>
              </c:extLst>
            </c:dLbl>
            <c:dLbl>
              <c:idx val="22"/>
              <c:layout>
                <c:manualLayout>
                  <c:x val="-4.9293487436877552E-2"/>
                  <c:y val="-2.9640941105621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FFD9-49AD-91DC-F360B76BFB5A}"/>
                </c:ext>
              </c:extLst>
            </c:dLbl>
            <c:dLbl>
              <c:idx val="23"/>
              <c:layout>
                <c:manualLayout>
                  <c:x val="-2.8289512056606958E-2"/>
                  <c:y val="-3.8900203740231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FFD9-49AD-91DC-F360B76BFB5A}"/>
                </c:ext>
              </c:extLst>
            </c:dLbl>
            <c:dLbl>
              <c:idx val="24"/>
              <c:layout>
                <c:manualLayout>
                  <c:x val="-2.9800310048963177E-2"/>
                  <c:y val="3.9803528653954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FFD9-49AD-91DC-F360B76BFB5A}"/>
                </c:ext>
              </c:extLst>
            </c:dLbl>
            <c:dLbl>
              <c:idx val="25"/>
              <c:layout>
                <c:manualLayout>
                  <c:x val="-1.8917437951834967E-2"/>
                  <c:y val="3.9803528653954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FFD9-49AD-91DC-F360B76BFB5A}"/>
                </c:ext>
              </c:extLst>
            </c:dLbl>
            <c:dLbl>
              <c:idx val="26"/>
              <c:layout>
                <c:manualLayout>
                  <c:x val="0"/>
                  <c:y val="-4.3529835057536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FFD9-49AD-91DC-F360B76BFB5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2'!$B$23:$AB$24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2'!$B$26:$AB$26</c:f>
              <c:numCache>
                <c:formatCode>0.0</c:formatCode>
                <c:ptCount val="27"/>
                <c:pt idx="0">
                  <c:v>106.32363840150403</c:v>
                </c:pt>
                <c:pt idx="1">
                  <c:v>112.03752197942065</c:v>
                </c:pt>
                <c:pt idx="2">
                  <c:v>106.24094623150131</c:v>
                </c:pt>
                <c:pt idx="3">
                  <c:v>107.92813662968615</c:v>
                </c:pt>
                <c:pt idx="4">
                  <c:v>94.400104290284631</c:v>
                </c:pt>
                <c:pt idx="5">
                  <c:v>94.437390084542201</c:v>
                </c:pt>
                <c:pt idx="6">
                  <c:v>100.6095432052643</c:v>
                </c:pt>
                <c:pt idx="7">
                  <c:v>94.145274542115814</c:v>
                </c:pt>
                <c:pt idx="8">
                  <c:v>115.19027152038439</c:v>
                </c:pt>
                <c:pt idx="9">
                  <c:v>103.62098669571817</c:v>
                </c:pt>
                <c:pt idx="10">
                  <c:v>99.147688156183818</c:v>
                </c:pt>
                <c:pt idx="11">
                  <c:v>99.755109028932736</c:v>
                </c:pt>
                <c:pt idx="12" formatCode="#\ ##0.0">
                  <c:v>93.68976480021378</c:v>
                </c:pt>
                <c:pt idx="13" formatCode="#\ ##0.0">
                  <c:v>101.62156394157972</c:v>
                </c:pt>
                <c:pt idx="14" formatCode="#\ ##0.0">
                  <c:v>81.728010071364707</c:v>
                </c:pt>
                <c:pt idx="15" formatCode="#\ ##0.0">
                  <c:v>69.517656214361068</c:v>
                </c:pt>
                <c:pt idx="16" formatCode="#\ ##0.0">
                  <c:v>73.959803043393492</c:v>
                </c:pt>
                <c:pt idx="17" formatCode="#\ ##0.0">
                  <c:v>93.752330261178145</c:v>
                </c:pt>
                <c:pt idx="18" formatCode="#\ ##0.0">
                  <c:v>94.987288243031671</c:v>
                </c:pt>
                <c:pt idx="19" formatCode="#\ ##0.0">
                  <c:v>79.643812518387932</c:v>
                </c:pt>
                <c:pt idx="20" formatCode="#\ ##0.0">
                  <c:v>88.887920831852767</c:v>
                </c:pt>
                <c:pt idx="21" formatCode="#\ ##0.0">
                  <c:v>92.923464078044901</c:v>
                </c:pt>
                <c:pt idx="22" formatCode="#\ ##0.0">
                  <c:v>98.30519698859753</c:v>
                </c:pt>
                <c:pt idx="23" formatCode="#\ ##0.0">
                  <c:v>99.977310656379856</c:v>
                </c:pt>
                <c:pt idx="24" formatCode="#\ ##0.0">
                  <c:v>90.415405658705879</c:v>
                </c:pt>
                <c:pt idx="25" formatCode="#\ ##0.0">
                  <c:v>92.544788099159774</c:v>
                </c:pt>
                <c:pt idx="26" formatCode="#\ ##0.0">
                  <c:v>136.63274586092987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2D8C-45EE-B332-341AC82C0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00320"/>
        <c:axId val="168100880"/>
      </c:lineChart>
      <c:catAx>
        <c:axId val="16810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100880"/>
        <c:crossesAt val="50"/>
        <c:auto val="0"/>
        <c:lblAlgn val="ctr"/>
        <c:lblOffset val="100"/>
        <c:noMultiLvlLbl val="0"/>
      </c:catAx>
      <c:valAx>
        <c:axId val="168100880"/>
        <c:scaling>
          <c:orientation val="minMax"/>
          <c:max val="14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10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7.9311033036221973E-2"/>
          <c:y val="0.92998049555732143"/>
          <c:w val="0.90022613392334228"/>
          <c:h val="6.7859894706144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3412934038983"/>
          <c:y val="2.5787239558018211E-2"/>
          <c:w val="0.81282173982395844"/>
          <c:h val="0.744733158355205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3'!$B$22</c:f>
              <c:strCache>
                <c:ptCount val="1"/>
                <c:pt idx="0">
                  <c:v>Ianuarie - martie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3'!$A$23:$A$26</c:f>
              <c:strCache>
                <c:ptCount val="4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</c:strCache>
            </c:strRef>
          </c:cat>
          <c:val>
            <c:numRef>
              <c:f>'Figura 3'!$B$23:$B$26</c:f>
              <c:numCache>
                <c:formatCode>0.0</c:formatCode>
                <c:ptCount val="4"/>
                <c:pt idx="0">
                  <c:v>5.8941561858610161</c:v>
                </c:pt>
                <c:pt idx="1">
                  <c:v>0.91292518424007718</c:v>
                </c:pt>
                <c:pt idx="2">
                  <c:v>87.999987852319379</c:v>
                </c:pt>
                <c:pt idx="3">
                  <c:v>5.0983840010794408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2-423F-8D54-2DEAA91EB392}"/>
            </c:ext>
          </c:extLst>
        </c:ser>
        <c:ser>
          <c:idx val="1"/>
          <c:order val="1"/>
          <c:tx>
            <c:strRef>
              <c:f>'Figura 3'!$C$22</c:f>
              <c:strCache>
                <c:ptCount val="1"/>
                <c:pt idx="0">
                  <c:v>Ianuarie - martie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3'!$A$23:$A$26</c:f>
              <c:strCache>
                <c:ptCount val="4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</c:strCache>
            </c:strRef>
          </c:cat>
          <c:val>
            <c:numRef>
              <c:f>'Figura 3'!$C$23:$C$26</c:f>
              <c:numCache>
                <c:formatCode>0.0</c:formatCode>
                <c:ptCount val="4"/>
                <c:pt idx="0">
                  <c:v>8.8573967944301106</c:v>
                </c:pt>
                <c:pt idx="1">
                  <c:v>5.4812857315667092</c:v>
                </c:pt>
                <c:pt idx="2">
                  <c:v>84.297899790762372</c:v>
                </c:pt>
                <c:pt idx="3">
                  <c:v>1.3256265390416182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BB-4EBD-A9C3-8A0B6CD0BE08}"/>
            </c:ext>
          </c:extLst>
        </c:ser>
        <c:ser>
          <c:idx val="2"/>
          <c:order val="2"/>
          <c:tx>
            <c:strRef>
              <c:f>'Figura 3'!$D$22</c:f>
              <c:strCache>
                <c:ptCount val="1"/>
                <c:pt idx="0">
                  <c:v>Ianuarie - martie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3'!$A$23:$A$26</c:f>
              <c:strCache>
                <c:ptCount val="4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</c:strCache>
            </c:strRef>
          </c:cat>
          <c:val>
            <c:numRef>
              <c:f>'Figura 3'!$D$23:$D$26</c:f>
              <c:numCache>
                <c:formatCode>0.0</c:formatCode>
                <c:ptCount val="4"/>
                <c:pt idx="0">
                  <c:v>8.1946819122417267</c:v>
                </c:pt>
                <c:pt idx="1">
                  <c:v>5.4179168737231267</c:v>
                </c:pt>
                <c:pt idx="2">
                  <c:v>84.86086178463151</c:v>
                </c:pt>
                <c:pt idx="3">
                  <c:v>1.4371101977702374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BB-4EBD-A9C3-8A0B6CD0BE08}"/>
            </c:ext>
          </c:extLst>
        </c:ser>
        <c:ser>
          <c:idx val="3"/>
          <c:order val="3"/>
          <c:tx>
            <c:strRef>
              <c:f>'Figura 3'!$E$22</c:f>
              <c:strCache>
                <c:ptCount val="1"/>
                <c:pt idx="0">
                  <c:v>Ianuarie - martie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3'!$A$23:$A$26</c:f>
              <c:strCache>
                <c:ptCount val="4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</c:strCache>
            </c:strRef>
          </c:cat>
          <c:val>
            <c:numRef>
              <c:f>'Figura 3'!$E$23:$E$26</c:f>
              <c:numCache>
                <c:formatCode>0.0</c:formatCode>
                <c:ptCount val="4"/>
                <c:pt idx="0">
                  <c:v>7.5744728717612873</c:v>
                </c:pt>
                <c:pt idx="1">
                  <c:v>3.6676552838896059</c:v>
                </c:pt>
                <c:pt idx="2">
                  <c:v>87.292593501659226</c:v>
                </c:pt>
                <c:pt idx="3">
                  <c:v>1.4261846996081189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BB-4EBD-A9C3-8A0B6CD0BE08}"/>
            </c:ext>
          </c:extLst>
        </c:ser>
        <c:ser>
          <c:idx val="4"/>
          <c:order val="4"/>
          <c:tx>
            <c:strRef>
              <c:f>'Figura 3'!$F$22</c:f>
              <c:strCache>
                <c:ptCount val="1"/>
                <c:pt idx="0">
                  <c:v>Ianuarie - martie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3'!$A$23:$A$26</c:f>
              <c:strCache>
                <c:ptCount val="4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</c:strCache>
            </c:strRef>
          </c:cat>
          <c:val>
            <c:numRef>
              <c:f>'Figura 3'!$F$23:$F$26</c:f>
              <c:numCache>
                <c:formatCode>0.0</c:formatCode>
                <c:ptCount val="4"/>
                <c:pt idx="0">
                  <c:v>7.6834251600785093</c:v>
                </c:pt>
                <c:pt idx="1">
                  <c:v>1.9254930461577608</c:v>
                </c:pt>
                <c:pt idx="2">
                  <c:v>86.88926678330516</c:v>
                </c:pt>
                <c:pt idx="3">
                  <c:v>3.4519503624582297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BB-4EBD-A9C3-8A0B6CD0BE08}"/>
            </c:ext>
          </c:extLst>
        </c:ser>
        <c:ser>
          <c:idx val="5"/>
          <c:order val="5"/>
          <c:tx>
            <c:strRef>
              <c:f>'Figura 3'!$G$22</c:f>
              <c:strCache>
                <c:ptCount val="1"/>
                <c:pt idx="0">
                  <c:v>Ianuarie - martie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3'!$A$23:$A$26</c:f>
              <c:strCache>
                <c:ptCount val="4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</c:strCache>
            </c:strRef>
          </c:cat>
          <c:val>
            <c:numRef>
              <c:f>'Figura 3'!$G$23:$G$26</c:f>
              <c:numCache>
                <c:formatCode>0.0</c:formatCode>
                <c:ptCount val="4"/>
                <c:pt idx="0">
                  <c:v>4.1230311337861734</c:v>
                </c:pt>
                <c:pt idx="1">
                  <c:v>0.77907970739916832</c:v>
                </c:pt>
                <c:pt idx="2">
                  <c:v>93.562403427059863</c:v>
                </c:pt>
                <c:pt idx="3">
                  <c:v>1.3587734790738548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BB-4EBD-A9C3-8A0B6CD0B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8205424"/>
        <c:axId val="168205984"/>
      </c:barChart>
      <c:catAx>
        <c:axId val="168205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205984"/>
        <c:crossesAt val="0"/>
        <c:auto val="1"/>
        <c:lblAlgn val="ctr"/>
        <c:lblOffset val="100"/>
        <c:noMultiLvlLbl val="0"/>
      </c:catAx>
      <c:valAx>
        <c:axId val="16820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205424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0317179275242529"/>
          <c:y val="0.88995112137928867"/>
          <c:w val="0.89682824803149608"/>
          <c:h val="0.1100488592772057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03993862784941E-2"/>
          <c:y val="7.9067734558931208E-2"/>
          <c:w val="0.89680642947696532"/>
          <c:h val="0.66697171437261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4'!$A$21</c:f>
              <c:strCache>
                <c:ptCount val="1"/>
                <c:pt idx="0">
                  <c:v>Ţările Uniunii Europene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 - martie 2016</c:v>
                </c:pt>
                <c:pt idx="1">
                  <c:v>Ianuarie - martie 2017</c:v>
                </c:pt>
                <c:pt idx="2">
                  <c:v>Ianuarie - martie 2018</c:v>
                </c:pt>
                <c:pt idx="3">
                  <c:v>Ianuarie - martie 2019</c:v>
                </c:pt>
                <c:pt idx="4">
                  <c:v>Ianuarie - martie 2020</c:v>
                </c:pt>
                <c:pt idx="5">
                  <c:v>Ianuarie - martie 2021</c:v>
                </c:pt>
              </c:strCache>
            </c:strRef>
          </c:cat>
          <c:val>
            <c:numRef>
              <c:f>'Figura 4'!$B$21:$G$21</c:f>
              <c:numCache>
                <c:formatCode>#\ ##0.0</c:formatCode>
                <c:ptCount val="6"/>
                <c:pt idx="0">
                  <c:v>57.4</c:v>
                </c:pt>
                <c:pt idx="1">
                  <c:v>57.5</c:v>
                </c:pt>
                <c:pt idx="2">
                  <c:v>63.2</c:v>
                </c:pt>
                <c:pt idx="3">
                  <c:v>62.6</c:v>
                </c:pt>
                <c:pt idx="4">
                  <c:v>66.3</c:v>
                </c:pt>
                <c:pt idx="5">
                  <c:v>61.6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9-4207-A2A3-2E8D24AB4E7A}"/>
            </c:ext>
          </c:extLst>
        </c:ser>
        <c:ser>
          <c:idx val="1"/>
          <c:order val="1"/>
          <c:tx>
            <c:strRef>
              <c:f>'Figura 4'!$A$22</c:f>
              <c:strCache>
                <c:ptCount val="1"/>
                <c:pt idx="0">
                  <c:v>Ţările CSI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 - martie 2016</c:v>
                </c:pt>
                <c:pt idx="1">
                  <c:v>Ianuarie - martie 2017</c:v>
                </c:pt>
                <c:pt idx="2">
                  <c:v>Ianuarie - martie 2018</c:v>
                </c:pt>
                <c:pt idx="3">
                  <c:v>Ianuarie - martie 2019</c:v>
                </c:pt>
                <c:pt idx="4">
                  <c:v>Ianuarie - martie 2020</c:v>
                </c:pt>
                <c:pt idx="5">
                  <c:v>Ianuarie - martie 2021</c:v>
                </c:pt>
              </c:strCache>
            </c:strRef>
          </c:cat>
          <c:val>
            <c:numRef>
              <c:f>'Figura 4'!$B$22:$G$22</c:f>
              <c:numCache>
                <c:formatCode>#\ ##0.0</c:formatCode>
                <c:ptCount val="6"/>
                <c:pt idx="0">
                  <c:v>20.399999999999999</c:v>
                </c:pt>
                <c:pt idx="1">
                  <c:v>20.100000000000001</c:v>
                </c:pt>
                <c:pt idx="2">
                  <c:v>16.8</c:v>
                </c:pt>
                <c:pt idx="3">
                  <c:v>13.9</c:v>
                </c:pt>
                <c:pt idx="4">
                  <c:v>14</c:v>
                </c:pt>
                <c:pt idx="5">
                  <c:v>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9-4207-A2A3-2E8D24AB4E7A}"/>
            </c:ext>
          </c:extLst>
        </c:ser>
        <c:ser>
          <c:idx val="2"/>
          <c:order val="2"/>
          <c:tx>
            <c:strRef>
              <c:f>'Figura 4'!$A$23</c:f>
              <c:strCache>
                <c:ptCount val="1"/>
                <c:pt idx="0">
                  <c:v>Celelalte ţări ale lumii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 - martie 2016</c:v>
                </c:pt>
                <c:pt idx="1">
                  <c:v>Ianuarie - martie 2017</c:v>
                </c:pt>
                <c:pt idx="2">
                  <c:v>Ianuarie - martie 2018</c:v>
                </c:pt>
                <c:pt idx="3">
                  <c:v>Ianuarie - martie 2019</c:v>
                </c:pt>
                <c:pt idx="4">
                  <c:v>Ianuarie - martie 2020</c:v>
                </c:pt>
                <c:pt idx="5">
                  <c:v>Ianuarie - martie 2021</c:v>
                </c:pt>
              </c:strCache>
            </c:strRef>
          </c:cat>
          <c:val>
            <c:numRef>
              <c:f>'Figura 4'!$B$23:$G$23</c:f>
              <c:numCache>
                <c:formatCode>#\ ##0.0</c:formatCode>
                <c:ptCount val="6"/>
                <c:pt idx="0">
                  <c:v>22.2</c:v>
                </c:pt>
                <c:pt idx="1">
                  <c:v>22.4</c:v>
                </c:pt>
                <c:pt idx="2">
                  <c:v>20</c:v>
                </c:pt>
                <c:pt idx="3">
                  <c:v>23.5</c:v>
                </c:pt>
                <c:pt idx="4">
                  <c:v>19.7</c:v>
                </c:pt>
                <c:pt idx="5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9-4207-A2A3-2E8D24AB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878128"/>
        <c:axId val="168878688"/>
      </c:barChart>
      <c:catAx>
        <c:axId val="1688781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878688"/>
        <c:crosses val="autoZero"/>
        <c:auto val="1"/>
        <c:lblAlgn val="ctr"/>
        <c:lblOffset val="100"/>
        <c:noMultiLvlLbl val="0"/>
      </c:catAx>
      <c:valAx>
        <c:axId val="168878688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878128"/>
        <c:crosses val="autoZero"/>
        <c:crossBetween val="between"/>
        <c:majorUnit val="20"/>
      </c:valAx>
      <c:spPr>
        <a:noFill/>
        <a:ln w="31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9.6676737160120846E-2"/>
          <c:y val="0.93755354110147993"/>
          <c:w val="0.90332326283987918"/>
          <c:h val="6.2446458898520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41699880107581E-2"/>
          <c:y val="3.9900389809764354E-2"/>
          <c:w val="0.94076377536801559"/>
          <c:h val="0.58287664041994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5'!$B$24</c:f>
              <c:strCache>
                <c:ptCount val="1"/>
                <c:pt idx="0">
                  <c:v> Ianuarie - martie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5'!$A$25:$A$40</c:f>
              <c:strCache>
                <c:ptCount val="16"/>
                <c:pt idx="0">
                  <c:v>România</c:v>
                </c:pt>
                <c:pt idx="1">
                  <c:v>Germania</c:v>
                </c:pt>
                <c:pt idx="2">
                  <c:v>Turcia</c:v>
                </c:pt>
                <c:pt idx="3">
                  <c:v>Federaţia Rusă</c:v>
                </c:pt>
                <c:pt idx="4">
                  <c:v>Italia</c:v>
                </c:pt>
                <c:pt idx="5">
                  <c:v>Regatul Unit </c:v>
                </c:pt>
                <c:pt idx="6">
                  <c:v>Polonia</c:v>
                </c:pt>
                <c:pt idx="7">
                  <c:v>Ucraina</c:v>
                </c:pt>
                <c:pt idx="8">
                  <c:v>Republica Cehă</c:v>
                </c:pt>
                <c:pt idx="9">
                  <c:v>Belarus</c:v>
                </c:pt>
                <c:pt idx="10">
                  <c:v>Spania</c:v>
                </c:pt>
                <c:pt idx="11">
                  <c:v>Bulgaria</c:v>
                </c:pt>
                <c:pt idx="12">
                  <c:v>Ungaria</c:v>
                </c:pt>
                <c:pt idx="13">
                  <c:v>Elveţia</c:v>
                </c:pt>
                <c:pt idx="14">
                  <c:v>Olanda</c:v>
                </c:pt>
                <c:pt idx="15">
                  <c:v>Franţa</c:v>
                </c:pt>
              </c:strCache>
            </c:strRef>
          </c:cat>
          <c:val>
            <c:numRef>
              <c:f>'Figura 5'!$B$25:$B$40</c:f>
              <c:numCache>
                <c:formatCode>#\ ##0.0</c:formatCode>
                <c:ptCount val="16"/>
                <c:pt idx="0">
                  <c:v>23.834645785285961</c:v>
                </c:pt>
                <c:pt idx="1">
                  <c:v>6.897753458707637</c:v>
                </c:pt>
                <c:pt idx="2">
                  <c:v>2.8224726417184507</c:v>
                </c:pt>
                <c:pt idx="3">
                  <c:v>10.276805584179504</c:v>
                </c:pt>
                <c:pt idx="4">
                  <c:v>9.597144600901764</c:v>
                </c:pt>
                <c:pt idx="5">
                  <c:v>6.4082898638966475</c:v>
                </c:pt>
                <c:pt idx="6">
                  <c:v>3.708723329326634</c:v>
                </c:pt>
                <c:pt idx="7">
                  <c:v>2.8783117357122876</c:v>
                </c:pt>
                <c:pt idx="8">
                  <c:v>1.7682486485896531</c:v>
                </c:pt>
                <c:pt idx="9">
                  <c:v>6.2643787469860088</c:v>
                </c:pt>
                <c:pt idx="10">
                  <c:v>0.19201216082852104</c:v>
                </c:pt>
                <c:pt idx="11">
                  <c:v>2.3514741341697598</c:v>
                </c:pt>
                <c:pt idx="12">
                  <c:v>0.2326669974408887</c:v>
                </c:pt>
                <c:pt idx="13">
                  <c:v>0.89472369947939545</c:v>
                </c:pt>
                <c:pt idx="14">
                  <c:v>1.1547729764472978</c:v>
                </c:pt>
                <c:pt idx="15">
                  <c:v>3.0208110113531332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D-42D8-B371-6A71C526E757}"/>
            </c:ext>
          </c:extLst>
        </c:ser>
        <c:ser>
          <c:idx val="1"/>
          <c:order val="1"/>
          <c:tx>
            <c:strRef>
              <c:f>'Figura 5'!$C$24</c:f>
              <c:strCache>
                <c:ptCount val="1"/>
                <c:pt idx="0">
                  <c:v>Ianuarie - martie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5'!$A$25:$A$40</c:f>
              <c:strCache>
                <c:ptCount val="16"/>
                <c:pt idx="0">
                  <c:v>România</c:v>
                </c:pt>
                <c:pt idx="1">
                  <c:v>Germania</c:v>
                </c:pt>
                <c:pt idx="2">
                  <c:v>Turcia</c:v>
                </c:pt>
                <c:pt idx="3">
                  <c:v>Federaţia Rusă</c:v>
                </c:pt>
                <c:pt idx="4">
                  <c:v>Italia</c:v>
                </c:pt>
                <c:pt idx="5">
                  <c:v>Regatul Unit </c:v>
                </c:pt>
                <c:pt idx="6">
                  <c:v>Polonia</c:v>
                </c:pt>
                <c:pt idx="7">
                  <c:v>Ucraina</c:v>
                </c:pt>
                <c:pt idx="8">
                  <c:v>Republica Cehă</c:v>
                </c:pt>
                <c:pt idx="9">
                  <c:v>Belarus</c:v>
                </c:pt>
                <c:pt idx="10">
                  <c:v>Spania</c:v>
                </c:pt>
                <c:pt idx="11">
                  <c:v>Bulgaria</c:v>
                </c:pt>
                <c:pt idx="12">
                  <c:v>Ungaria</c:v>
                </c:pt>
                <c:pt idx="13">
                  <c:v>Elveţia</c:v>
                </c:pt>
                <c:pt idx="14">
                  <c:v>Olanda</c:v>
                </c:pt>
                <c:pt idx="15">
                  <c:v>Franţa</c:v>
                </c:pt>
              </c:strCache>
            </c:strRef>
          </c:cat>
          <c:val>
            <c:numRef>
              <c:f>'Figura 5'!$C$25:$C$40</c:f>
              <c:numCache>
                <c:formatCode>#\ ##0.0</c:formatCode>
                <c:ptCount val="16"/>
                <c:pt idx="0">
                  <c:v>24.293189858163196</c:v>
                </c:pt>
                <c:pt idx="1">
                  <c:v>6.9001494847474643</c:v>
                </c:pt>
                <c:pt idx="2">
                  <c:v>4.8124953200165255</c:v>
                </c:pt>
                <c:pt idx="3">
                  <c:v>11.50644244141988</c:v>
                </c:pt>
                <c:pt idx="4">
                  <c:v>9.0870345235114094</c:v>
                </c:pt>
                <c:pt idx="5">
                  <c:v>6.0171905992243602</c:v>
                </c:pt>
                <c:pt idx="6">
                  <c:v>3.2525107739185994</c:v>
                </c:pt>
                <c:pt idx="7">
                  <c:v>2.2389515644967615</c:v>
                </c:pt>
                <c:pt idx="8">
                  <c:v>1.3058059680219016</c:v>
                </c:pt>
                <c:pt idx="9">
                  <c:v>5.472196732332705</c:v>
                </c:pt>
                <c:pt idx="10">
                  <c:v>1.1786807083485533</c:v>
                </c:pt>
                <c:pt idx="11">
                  <c:v>3.3533387017497267</c:v>
                </c:pt>
                <c:pt idx="12">
                  <c:v>0.23880132979700436</c:v>
                </c:pt>
                <c:pt idx="13">
                  <c:v>1.5053634340668838</c:v>
                </c:pt>
                <c:pt idx="14">
                  <c:v>1.1959080857181046</c:v>
                </c:pt>
                <c:pt idx="15">
                  <c:v>2.0855214961783419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D-42D8-B371-6A71C526E757}"/>
            </c:ext>
          </c:extLst>
        </c:ser>
        <c:ser>
          <c:idx val="2"/>
          <c:order val="2"/>
          <c:tx>
            <c:strRef>
              <c:f>'Figura 5'!$D$24</c:f>
              <c:strCache>
                <c:ptCount val="1"/>
                <c:pt idx="0">
                  <c:v>Ianuarie - martie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5'!$A$25:$A$40</c:f>
              <c:strCache>
                <c:ptCount val="16"/>
                <c:pt idx="0">
                  <c:v>România</c:v>
                </c:pt>
                <c:pt idx="1">
                  <c:v>Germania</c:v>
                </c:pt>
                <c:pt idx="2">
                  <c:v>Turcia</c:v>
                </c:pt>
                <c:pt idx="3">
                  <c:v>Federaţia Rusă</c:v>
                </c:pt>
                <c:pt idx="4">
                  <c:v>Italia</c:v>
                </c:pt>
                <c:pt idx="5">
                  <c:v>Regatul Unit </c:v>
                </c:pt>
                <c:pt idx="6">
                  <c:v>Polonia</c:v>
                </c:pt>
                <c:pt idx="7">
                  <c:v>Ucraina</c:v>
                </c:pt>
                <c:pt idx="8">
                  <c:v>Republica Cehă</c:v>
                </c:pt>
                <c:pt idx="9">
                  <c:v>Belarus</c:v>
                </c:pt>
                <c:pt idx="10">
                  <c:v>Spania</c:v>
                </c:pt>
                <c:pt idx="11">
                  <c:v>Bulgaria</c:v>
                </c:pt>
                <c:pt idx="12">
                  <c:v>Ungaria</c:v>
                </c:pt>
                <c:pt idx="13">
                  <c:v>Elveţia</c:v>
                </c:pt>
                <c:pt idx="14">
                  <c:v>Olanda</c:v>
                </c:pt>
                <c:pt idx="15">
                  <c:v>Franţa</c:v>
                </c:pt>
              </c:strCache>
            </c:strRef>
          </c:cat>
          <c:val>
            <c:numRef>
              <c:f>'Figura 5'!$D$25:$D$40</c:f>
              <c:numCache>
                <c:formatCode>#\ ##0.0</c:formatCode>
                <c:ptCount val="16"/>
                <c:pt idx="0">
                  <c:v>24.480376666393699</c:v>
                </c:pt>
                <c:pt idx="1">
                  <c:v>8.9245818715912648</c:v>
                </c:pt>
                <c:pt idx="2">
                  <c:v>4.6028291176701384</c:v>
                </c:pt>
                <c:pt idx="3">
                  <c:v>8.8711122112110914</c:v>
                </c:pt>
                <c:pt idx="4">
                  <c:v>11.837708748746143</c:v>
                </c:pt>
                <c:pt idx="5">
                  <c:v>3.8316506223832243</c:v>
                </c:pt>
                <c:pt idx="6">
                  <c:v>3.3176264436448917</c:v>
                </c:pt>
                <c:pt idx="7">
                  <c:v>2.7388244743079651</c:v>
                </c:pt>
                <c:pt idx="8">
                  <c:v>1.4532683004387428</c:v>
                </c:pt>
                <c:pt idx="9">
                  <c:v>4.2226123705180276</c:v>
                </c:pt>
                <c:pt idx="10">
                  <c:v>1.6413879325977745</c:v>
                </c:pt>
                <c:pt idx="11">
                  <c:v>2.1634115530531393</c:v>
                </c:pt>
                <c:pt idx="12">
                  <c:v>0.28928785698881271</c:v>
                </c:pt>
                <c:pt idx="13">
                  <c:v>3.0149063021129874</c:v>
                </c:pt>
                <c:pt idx="14">
                  <c:v>1.5402911090041982</c:v>
                </c:pt>
                <c:pt idx="15">
                  <c:v>2.0418642421077893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D-42D8-B371-6A71C526E757}"/>
            </c:ext>
          </c:extLst>
        </c:ser>
        <c:ser>
          <c:idx val="3"/>
          <c:order val="3"/>
          <c:tx>
            <c:strRef>
              <c:f>'Figura 5'!$E$24</c:f>
              <c:strCache>
                <c:ptCount val="1"/>
                <c:pt idx="0">
                  <c:v> Ianuarie - martie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5'!$A$25:$A$40</c:f>
              <c:strCache>
                <c:ptCount val="16"/>
                <c:pt idx="0">
                  <c:v>România</c:v>
                </c:pt>
                <c:pt idx="1">
                  <c:v>Germania</c:v>
                </c:pt>
                <c:pt idx="2">
                  <c:v>Turcia</c:v>
                </c:pt>
                <c:pt idx="3">
                  <c:v>Federaţia Rusă</c:v>
                </c:pt>
                <c:pt idx="4">
                  <c:v>Italia</c:v>
                </c:pt>
                <c:pt idx="5">
                  <c:v>Regatul Unit </c:v>
                </c:pt>
                <c:pt idx="6">
                  <c:v>Polonia</c:v>
                </c:pt>
                <c:pt idx="7">
                  <c:v>Ucraina</c:v>
                </c:pt>
                <c:pt idx="8">
                  <c:v>Republica Cehă</c:v>
                </c:pt>
                <c:pt idx="9">
                  <c:v>Belarus</c:v>
                </c:pt>
                <c:pt idx="10">
                  <c:v>Spania</c:v>
                </c:pt>
                <c:pt idx="11">
                  <c:v>Bulgaria</c:v>
                </c:pt>
                <c:pt idx="12">
                  <c:v>Ungaria</c:v>
                </c:pt>
                <c:pt idx="13">
                  <c:v>Elveţia</c:v>
                </c:pt>
                <c:pt idx="14">
                  <c:v>Olanda</c:v>
                </c:pt>
                <c:pt idx="15">
                  <c:v>Franţa</c:v>
                </c:pt>
              </c:strCache>
            </c:strRef>
          </c:cat>
          <c:val>
            <c:numRef>
              <c:f>'Figura 5'!$E$25:$E$40</c:f>
              <c:numCache>
                <c:formatCode>#\ ##0.0</c:formatCode>
                <c:ptCount val="16"/>
                <c:pt idx="0">
                  <c:v>26.670587849245752</c:v>
                </c:pt>
                <c:pt idx="1">
                  <c:v>8.6701516015510247</c:v>
                </c:pt>
                <c:pt idx="2">
                  <c:v>9.9651915582350696</c:v>
                </c:pt>
                <c:pt idx="3">
                  <c:v>7.9271301062229762</c:v>
                </c:pt>
                <c:pt idx="4">
                  <c:v>11.280210200134601</c:v>
                </c:pt>
                <c:pt idx="5">
                  <c:v>1.6227455586633313</c:v>
                </c:pt>
                <c:pt idx="6">
                  <c:v>3.6354743009754968</c:v>
                </c:pt>
                <c:pt idx="7">
                  <c:v>2.2689766753784033</c:v>
                </c:pt>
                <c:pt idx="8">
                  <c:v>1.6628513949115047</c:v>
                </c:pt>
                <c:pt idx="9">
                  <c:v>3.2095524932068882</c:v>
                </c:pt>
                <c:pt idx="10">
                  <c:v>1.5761041973789758</c:v>
                </c:pt>
                <c:pt idx="11">
                  <c:v>1.5699593539802703</c:v>
                </c:pt>
                <c:pt idx="12">
                  <c:v>0.24037555229038912</c:v>
                </c:pt>
                <c:pt idx="13">
                  <c:v>3.0175231375948708</c:v>
                </c:pt>
                <c:pt idx="14">
                  <c:v>1.452514494382386</c:v>
                </c:pt>
                <c:pt idx="15">
                  <c:v>1.5057669439503893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DD-42D8-B371-6A71C526E757}"/>
            </c:ext>
          </c:extLst>
        </c:ser>
        <c:ser>
          <c:idx val="4"/>
          <c:order val="4"/>
          <c:tx>
            <c:strRef>
              <c:f>'Figura 5'!$F$24</c:f>
              <c:strCache>
                <c:ptCount val="1"/>
                <c:pt idx="0">
                  <c:v>Ianuarie - martie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5'!$A$25:$A$40</c:f>
              <c:strCache>
                <c:ptCount val="16"/>
                <c:pt idx="0">
                  <c:v>România</c:v>
                </c:pt>
                <c:pt idx="1">
                  <c:v>Germania</c:v>
                </c:pt>
                <c:pt idx="2">
                  <c:v>Turcia</c:v>
                </c:pt>
                <c:pt idx="3">
                  <c:v>Federaţia Rusă</c:v>
                </c:pt>
                <c:pt idx="4">
                  <c:v>Italia</c:v>
                </c:pt>
                <c:pt idx="5">
                  <c:v>Regatul Unit </c:v>
                </c:pt>
                <c:pt idx="6">
                  <c:v>Polonia</c:v>
                </c:pt>
                <c:pt idx="7">
                  <c:v>Ucraina</c:v>
                </c:pt>
                <c:pt idx="8">
                  <c:v>Republica Cehă</c:v>
                </c:pt>
                <c:pt idx="9">
                  <c:v>Belarus</c:v>
                </c:pt>
                <c:pt idx="10">
                  <c:v>Spania</c:v>
                </c:pt>
                <c:pt idx="11">
                  <c:v>Bulgaria</c:v>
                </c:pt>
                <c:pt idx="12">
                  <c:v>Ungaria</c:v>
                </c:pt>
                <c:pt idx="13">
                  <c:v>Elveţia</c:v>
                </c:pt>
                <c:pt idx="14">
                  <c:v>Olanda</c:v>
                </c:pt>
                <c:pt idx="15">
                  <c:v>Franţa</c:v>
                </c:pt>
              </c:strCache>
            </c:strRef>
          </c:cat>
          <c:val>
            <c:numRef>
              <c:f>'Figura 5'!$F$25:$F$40</c:f>
              <c:numCache>
                <c:formatCode>#\ ##0.0</c:formatCode>
                <c:ptCount val="16"/>
                <c:pt idx="0">
                  <c:v>26.372449295316002</c:v>
                </c:pt>
                <c:pt idx="1">
                  <c:v>9.3500098318090981</c:v>
                </c:pt>
                <c:pt idx="2">
                  <c:v>6.3222118048310376</c:v>
                </c:pt>
                <c:pt idx="3">
                  <c:v>7.8478554533196743</c:v>
                </c:pt>
                <c:pt idx="4">
                  <c:v>9.0863640783208499</c:v>
                </c:pt>
                <c:pt idx="5">
                  <c:v>1.669577486955881</c:v>
                </c:pt>
                <c:pt idx="6">
                  <c:v>4.2899500165112823</c:v>
                </c:pt>
                <c:pt idx="7">
                  <c:v>2.62726971243378</c:v>
                </c:pt>
                <c:pt idx="8">
                  <c:v>3.4855808942043343</c:v>
                </c:pt>
                <c:pt idx="9">
                  <c:v>2.7670671101357405</c:v>
                </c:pt>
                <c:pt idx="10">
                  <c:v>1.5460706122273797</c:v>
                </c:pt>
                <c:pt idx="11">
                  <c:v>1.9814306583429524</c:v>
                </c:pt>
                <c:pt idx="12">
                  <c:v>0.68089011312251224</c:v>
                </c:pt>
                <c:pt idx="13">
                  <c:v>3.9554708662720697</c:v>
                </c:pt>
                <c:pt idx="14">
                  <c:v>1.4317137081391669</c:v>
                </c:pt>
                <c:pt idx="15">
                  <c:v>1.8247183820798041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DD-42D8-B371-6A71C526E757}"/>
            </c:ext>
          </c:extLst>
        </c:ser>
        <c:ser>
          <c:idx val="5"/>
          <c:order val="5"/>
          <c:tx>
            <c:strRef>
              <c:f>'Figura 5'!$G$24</c:f>
              <c:strCache>
                <c:ptCount val="1"/>
                <c:pt idx="0">
                  <c:v>Ianuarie - martie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5'!$A$25:$A$40</c:f>
              <c:strCache>
                <c:ptCount val="16"/>
                <c:pt idx="0">
                  <c:v>România</c:v>
                </c:pt>
                <c:pt idx="1">
                  <c:v>Germania</c:v>
                </c:pt>
                <c:pt idx="2">
                  <c:v>Turcia</c:v>
                </c:pt>
                <c:pt idx="3">
                  <c:v>Federaţia Rusă</c:v>
                </c:pt>
                <c:pt idx="4">
                  <c:v>Italia</c:v>
                </c:pt>
                <c:pt idx="5">
                  <c:v>Regatul Unit </c:v>
                </c:pt>
                <c:pt idx="6">
                  <c:v>Polonia</c:v>
                </c:pt>
                <c:pt idx="7">
                  <c:v>Ucraina</c:v>
                </c:pt>
                <c:pt idx="8">
                  <c:v>Republica Cehă</c:v>
                </c:pt>
                <c:pt idx="9">
                  <c:v>Belarus</c:v>
                </c:pt>
                <c:pt idx="10">
                  <c:v>Spania</c:v>
                </c:pt>
                <c:pt idx="11">
                  <c:v>Bulgaria</c:v>
                </c:pt>
                <c:pt idx="12">
                  <c:v>Ungaria</c:v>
                </c:pt>
                <c:pt idx="13">
                  <c:v>Elveţia</c:v>
                </c:pt>
                <c:pt idx="14">
                  <c:v>Olanda</c:v>
                </c:pt>
                <c:pt idx="15">
                  <c:v>Franţa</c:v>
                </c:pt>
              </c:strCache>
            </c:strRef>
          </c:cat>
          <c:val>
            <c:numRef>
              <c:f>'Figura 5'!$G$25:$G$40</c:f>
              <c:numCache>
                <c:formatCode>#\ ##0.0</c:formatCode>
                <c:ptCount val="16"/>
                <c:pt idx="0">
                  <c:v>25.692923835728038</c:v>
                </c:pt>
                <c:pt idx="1">
                  <c:v>10.033979574528585</c:v>
                </c:pt>
                <c:pt idx="2">
                  <c:v>9.6000056444291229</c:v>
                </c:pt>
                <c:pt idx="3">
                  <c:v>9.2623493615896528</c:v>
                </c:pt>
                <c:pt idx="4">
                  <c:v>5.7231747552992278</c:v>
                </c:pt>
                <c:pt idx="5">
                  <c:v>5.2635848598316128</c:v>
                </c:pt>
                <c:pt idx="6">
                  <c:v>3.8906288454035001</c:v>
                </c:pt>
                <c:pt idx="7">
                  <c:v>3.1948852235023888</c:v>
                </c:pt>
                <c:pt idx="8">
                  <c:v>2.8724635024708589</c:v>
                </c:pt>
                <c:pt idx="9">
                  <c:v>2.3334742916349893</c:v>
                </c:pt>
                <c:pt idx="10">
                  <c:v>2.1471247831526661</c:v>
                </c:pt>
                <c:pt idx="11">
                  <c:v>1.6210906985711291</c:v>
                </c:pt>
                <c:pt idx="12">
                  <c:v>1.5527653352137436</c:v>
                </c:pt>
                <c:pt idx="13">
                  <c:v>1.4142478902345337</c:v>
                </c:pt>
                <c:pt idx="14">
                  <c:v>1.3853230560778877</c:v>
                </c:pt>
                <c:pt idx="15">
                  <c:v>1.3589270908118609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DD-42D8-B371-6A71C526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167056"/>
        <c:axId val="169167616"/>
      </c:barChart>
      <c:catAx>
        <c:axId val="16916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9167616"/>
        <c:crosses val="autoZero"/>
        <c:auto val="1"/>
        <c:lblAlgn val="ctr"/>
        <c:lblOffset val="100"/>
        <c:noMultiLvlLbl val="0"/>
      </c:catAx>
      <c:valAx>
        <c:axId val="16916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9167056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7.5275447107965451E-2"/>
          <c:y val="0.8626137291750916"/>
          <c:w val="0.88406382134037409"/>
          <c:h val="0.101132494389862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/>
              <a:t>Ianuarie -</a:t>
            </a:r>
            <a:r>
              <a:rPr lang="en-US" sz="800" b="1"/>
              <a:t>martie</a:t>
            </a:r>
            <a:r>
              <a:rPr lang="ro-RO" sz="800" b="1"/>
              <a:t>  2020</a:t>
            </a:r>
            <a:endParaRPr lang="en-US" sz="800" b="1"/>
          </a:p>
        </c:rich>
      </c:tx>
      <c:layout>
        <c:manualLayout>
          <c:xMode val="edge"/>
          <c:yMode val="edge"/>
          <c:x val="0.30684812159674069"/>
          <c:y val="3.44572313076250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50967090652131"/>
          <c:y val="0.14671776027996497"/>
          <c:w val="0.60529683020391678"/>
          <c:h val="0.60159470891826594"/>
        </c:manualLayout>
      </c:layout>
      <c:pieChart>
        <c:varyColors val="1"/>
        <c:ser>
          <c:idx val="0"/>
          <c:order val="0"/>
          <c:tx>
            <c:strRef>
              <c:f>'Figura 6'!$B$23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blurRad="254000" sx="102000" sy="102000" algn="ctr" rotWithShape="0">
                <a:schemeClr val="bg1">
                  <a:alpha val="20000"/>
                </a:schemeClr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12-4B6E-845E-70CFFD92003C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812-4B6E-845E-70CFFD92003C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812-4B6E-845E-70CFFD92003C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812-4B6E-845E-70CFFD92003C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812-4B6E-845E-70CFFD92003C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812-4B6E-845E-70CFFD92003C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812-4B6E-845E-70CFFD92003C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Lbls>
            <c:dLbl>
              <c:idx val="0"/>
              <c:layout>
                <c:manualLayout>
                  <c:x val="-1.0482180293501224E-2"/>
                  <c:y val="2.40009897752679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05231185724423"/>
                      <c:h val="0.198662035932377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812-4B6E-845E-70CFFD92003C}"/>
                </c:ext>
              </c:extLst>
            </c:dLbl>
            <c:dLbl>
              <c:idx val="1"/>
              <c:layout>
                <c:manualLayout>
                  <c:x val="2.6178556038704118E-2"/>
                  <c:y val="-8.75739421149263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40117862625661"/>
                      <c:h val="0.17004621897010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812-4B6E-845E-70CFFD92003C}"/>
                </c:ext>
              </c:extLst>
            </c:dLbl>
            <c:dLbl>
              <c:idx val="2"/>
              <c:layout>
                <c:manualLayout>
                  <c:x val="4.9481255141614763E-2"/>
                  <c:y val="-0.118091886080406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9854074844418"/>
                      <c:h val="0.21226543651740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812-4B6E-845E-70CFFD92003C}"/>
                </c:ext>
              </c:extLst>
            </c:dLbl>
            <c:dLbl>
              <c:idx val="3"/>
              <c:layout>
                <c:manualLayout>
                  <c:x val="3.3189015552160382E-2"/>
                  <c:y val="3.083164329712727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5522705888179"/>
                      <c:h val="0.158395503592353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812-4B6E-845E-70CFFD92003C}"/>
                </c:ext>
              </c:extLst>
            </c:dLbl>
            <c:dLbl>
              <c:idx val="4"/>
              <c:layout>
                <c:manualLayout>
                  <c:x val="-1.4198299839385748E-2"/>
                  <c:y val="4.38307980365515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9142868335488"/>
                      <c:h val="0.171258977243229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812-4B6E-845E-70CFFD92003C}"/>
                </c:ext>
              </c:extLst>
            </c:dLbl>
            <c:dLbl>
              <c:idx val="5"/>
              <c:layout>
                <c:manualLayout>
                  <c:x val="-2.1835233282406864E-2"/>
                  <c:y val="1.55720348229897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64956396579457"/>
                      <c:h val="0.159204522511609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812-4B6E-845E-70CFFD92003C}"/>
                </c:ext>
              </c:extLst>
            </c:dLbl>
            <c:dLbl>
              <c:idx val="6"/>
              <c:layout>
                <c:manualLayout>
                  <c:x val="-2.2486778704900692E-2"/>
                  <c:y val="-8.21501261344096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7013358404826"/>
                      <c:h val="0.189049830309672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812-4B6E-845E-70CFFD92003C}"/>
                </c:ext>
              </c:extLst>
            </c:dLbl>
            <c:dLbl>
              <c:idx val="7"/>
              <c:layout>
                <c:manualLayout>
                  <c:x val="7.7784306812394627E-3"/>
                  <c:y val="-6.96428883179460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39718729188702"/>
                      <c:h val="0.245371636237777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8"/>
              <c:layout>
                <c:manualLayout>
                  <c:x val="-1.4905516492218274E-2"/>
                  <c:y val="0.115053932166793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07752575704152"/>
                      <c:h val="0.222003018853412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>
                <a:outerShdw sx="1000" sy="1000" algn="tl" rotWithShape="0">
                  <a:schemeClr val="bg1"/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2">
                      <a:lumMod val="7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6'!$A$24:$A$32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6'!$B$24:$B$32</c:f>
              <c:numCache>
                <c:formatCode>#\ ##0.0</c:formatCode>
                <c:ptCount val="9"/>
                <c:pt idx="0">
                  <c:v>29.1</c:v>
                </c:pt>
                <c:pt idx="1">
                  <c:v>6.9</c:v>
                </c:pt>
                <c:pt idx="2">
                  <c:v>9.6</c:v>
                </c:pt>
                <c:pt idx="3">
                  <c:v>0.3</c:v>
                </c:pt>
                <c:pt idx="4">
                  <c:v>4.5</c:v>
                </c:pt>
                <c:pt idx="5">
                  <c:v>3.2</c:v>
                </c:pt>
                <c:pt idx="6">
                  <c:v>6.2</c:v>
                </c:pt>
                <c:pt idx="7">
                  <c:v>21</c:v>
                </c:pt>
                <c:pt idx="8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812-4B6E-845E-70CFFD9200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 </a:t>
            </a: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martie</a:t>
            </a:r>
            <a:r>
              <a:rPr lang="ro-RO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ro-RO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2021</a:t>
            </a:r>
            <a:endPara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3474015748031494"/>
          <c:y val="6.529201835382088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58989501312333"/>
          <c:y val="0.16552125228950701"/>
          <c:w val="0.59277007696872541"/>
          <c:h val="0.59143950440538373"/>
        </c:manualLayout>
      </c:layout>
      <c:pieChart>
        <c:varyColors val="1"/>
        <c:ser>
          <c:idx val="0"/>
          <c:order val="0"/>
          <c:tx>
            <c:strRef>
              <c:f>'Figura 6'!$B$34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78-4F5F-8973-1809C55EF1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78-4F5F-8973-1809C55EF1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78-4F5F-8973-1809C55EF1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78-4F5F-8973-1809C55EF1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78-4F5F-8973-1809C55EF1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378-4F5F-8973-1809C55EF17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378-4F5F-8973-1809C55EF17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Lbls>
            <c:dLbl>
              <c:idx val="0"/>
              <c:layout>
                <c:manualLayout>
                  <c:x val="-6.25E-2"/>
                  <c:y val="6.182968522082261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2596686351706039"/>
                      <c:h val="0.184607715402481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378-4F5F-8973-1809C55EF17F}"/>
                </c:ext>
              </c:extLst>
            </c:dLbl>
            <c:dLbl>
              <c:idx val="1"/>
              <c:layout>
                <c:manualLayout>
                  <c:x val="2.0031167979002625E-3"/>
                  <c:y val="-2.87770143910073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6112204724409"/>
                      <c:h val="0.174130176174021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378-4F5F-8973-1809C55EF17F}"/>
                </c:ext>
              </c:extLst>
            </c:dLbl>
            <c:dLbl>
              <c:idx val="2"/>
              <c:layout>
                <c:manualLayout>
                  <c:x val="-3.2851049868766404E-3"/>
                  <c:y val="-6.824370563082272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941666666666667"/>
                      <c:h val="0.256550161445646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378-4F5F-8973-1809C55EF17F}"/>
                </c:ext>
              </c:extLst>
            </c:dLbl>
            <c:dLbl>
              <c:idx val="3"/>
              <c:layout>
                <c:manualLayout>
                  <c:x val="4.1666830708661416E-2"/>
                  <c:y val="-3.04514173134977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22801837270337"/>
                      <c:h val="0.174130176174021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378-4F5F-8973-1809C55EF17F}"/>
                </c:ext>
              </c:extLst>
            </c:dLbl>
            <c:dLbl>
              <c:idx val="4"/>
              <c:layout>
                <c:manualLayout>
                  <c:x val="-1.666666666666659E-2"/>
                  <c:y val="3.53939061448586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378-4F5F-8973-1809C55EF17F}"/>
                </c:ext>
              </c:extLst>
            </c:dLbl>
            <c:dLbl>
              <c:idx val="5"/>
              <c:layout>
                <c:manualLayout>
                  <c:x val="-9.583333333333334E-2"/>
                  <c:y val="5.24976034036668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378-4F5F-8973-1809C55EF17F}"/>
                </c:ext>
              </c:extLst>
            </c:dLbl>
            <c:dLbl>
              <c:idx val="6"/>
              <c:layout>
                <c:manualLayout>
                  <c:x val="-0.17916650262467196"/>
                  <c:y val="-3.91495261811183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20800524934378"/>
                      <c:h val="0.22733057648369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378-4F5F-8973-1809C55EF17F}"/>
                </c:ext>
              </c:extLst>
            </c:dLbl>
            <c:dLbl>
              <c:idx val="7"/>
              <c:layout>
                <c:manualLayout>
                  <c:x val="-2.1816272965879267E-2"/>
                  <c:y val="-0.120164304358448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22637795275591"/>
                      <c:h val="0.280530976793368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8"/>
              <c:layout>
                <c:manualLayout>
                  <c:x val="1.2500000000000001E-2"/>
                  <c:y val="5.14569948467821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504133858267715"/>
                      <c:h val="0.280530976793368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6'!$A$35:$A$43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6'!$B$35:$B$43</c:f>
              <c:numCache>
                <c:formatCode>#\ ##0.0</c:formatCode>
                <c:ptCount val="9"/>
                <c:pt idx="0">
                  <c:v>17</c:v>
                </c:pt>
                <c:pt idx="1">
                  <c:v>6.9</c:v>
                </c:pt>
                <c:pt idx="2">
                  <c:v>11</c:v>
                </c:pt>
                <c:pt idx="3">
                  <c:v>1.7</c:v>
                </c:pt>
                <c:pt idx="4">
                  <c:v>3.5</c:v>
                </c:pt>
                <c:pt idx="5">
                  <c:v>4.9000000000000004</c:v>
                </c:pt>
                <c:pt idx="6">
                  <c:v>7</c:v>
                </c:pt>
                <c:pt idx="7">
                  <c:v>28.3</c:v>
                </c:pt>
                <c:pt idx="8">
                  <c:v>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378-4F5F-8973-1809C55EF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15800362667183E-2"/>
          <c:y val="8.2824526452265762E-2"/>
          <c:w val="0.94068416183226722"/>
          <c:h val="0.729464840991261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7'!$B$22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7'!$B$23:$B$28</c:f>
              <c:numCache>
                <c:formatCode>General</c:formatCode>
                <c:ptCount val="6"/>
                <c:pt idx="0">
                  <c:v>207.3</c:v>
                </c:pt>
                <c:pt idx="1">
                  <c:v>266.8</c:v>
                </c:pt>
                <c:pt idx="2">
                  <c:v>374.3</c:v>
                </c:pt>
                <c:pt idx="3">
                  <c:v>372.6</c:v>
                </c:pt>
                <c:pt idx="4">
                  <c:v>379.8</c:v>
                </c:pt>
                <c:pt idx="5">
                  <c:v>399.4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5-4F6B-A686-03D9A8D64A69}"/>
            </c:ext>
          </c:extLst>
        </c:ser>
        <c:ser>
          <c:idx val="2"/>
          <c:order val="1"/>
          <c:tx>
            <c:strRef>
              <c:f>'Figura 7'!$C$22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7'!$C$23:$C$28</c:f>
              <c:numCache>
                <c:formatCode>General</c:formatCode>
                <c:ptCount val="6"/>
                <c:pt idx="0" formatCode="0.0">
                  <c:v>287</c:v>
                </c:pt>
                <c:pt idx="1">
                  <c:v>332.7</c:v>
                </c:pt>
                <c:pt idx="2">
                  <c:v>427.6</c:v>
                </c:pt>
                <c:pt idx="3">
                  <c:v>459.3</c:v>
                </c:pt>
                <c:pt idx="4">
                  <c:v>484.8</c:v>
                </c:pt>
                <c:pt idx="5">
                  <c:v>521.5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5-4F6B-A686-03D9A8D64A69}"/>
            </c:ext>
          </c:extLst>
        </c:ser>
        <c:ser>
          <c:idx val="3"/>
          <c:order val="2"/>
          <c:tx>
            <c:strRef>
              <c:f>'Figura 7'!$D$22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7'!$D$23:$D$28</c:f>
              <c:numCache>
                <c:formatCode>General</c:formatCode>
                <c:ptCount val="6"/>
                <c:pt idx="0">
                  <c:v>366.8</c:v>
                </c:pt>
                <c:pt idx="1">
                  <c:v>431.2</c:v>
                </c:pt>
                <c:pt idx="2">
                  <c:v>524.1</c:v>
                </c:pt>
                <c:pt idx="3">
                  <c:v>533.79999999999995</c:v>
                </c:pt>
                <c:pt idx="4">
                  <c:v>500.5</c:v>
                </c:pt>
                <c:pt idx="5">
                  <c:v>630.20000000000005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85-4F6B-A686-03D9A8D64A69}"/>
            </c:ext>
          </c:extLst>
        </c:ser>
        <c:ser>
          <c:idx val="4"/>
          <c:order val="3"/>
          <c:tx>
            <c:strRef>
              <c:f>'Figura 7'!$E$22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7'!$E$23:$E$28</c:f>
              <c:numCache>
                <c:formatCode>General</c:formatCode>
                <c:ptCount val="6"/>
                <c:pt idx="0">
                  <c:v>354.9</c:v>
                </c:pt>
                <c:pt idx="1">
                  <c:v>361.5</c:v>
                </c:pt>
                <c:pt idx="2">
                  <c:v>444.6</c:v>
                </c:pt>
                <c:pt idx="3">
                  <c:v>515.6</c:v>
                </c:pt>
                <c:pt idx="4">
                  <c:v>285.60000000000002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5-4F6B-A686-03D9A8D64A69}"/>
            </c:ext>
          </c:extLst>
        </c:ser>
        <c:ser>
          <c:idx val="5"/>
          <c:order val="4"/>
          <c:tx>
            <c:strRef>
              <c:f>'Figura 7'!$F$22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7'!$F$23:$F$28</c:f>
              <c:numCache>
                <c:formatCode>General</c:formatCode>
                <c:ptCount val="6"/>
                <c:pt idx="0">
                  <c:v>327.7</c:v>
                </c:pt>
                <c:pt idx="1">
                  <c:v>400.4</c:v>
                </c:pt>
                <c:pt idx="2">
                  <c:v>505.6</c:v>
                </c:pt>
                <c:pt idx="3">
                  <c:v>481.6</c:v>
                </c:pt>
                <c:pt idx="4">
                  <c:v>329.4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85-4F6B-A686-03D9A8D64A69}"/>
            </c:ext>
          </c:extLst>
        </c:ser>
        <c:ser>
          <c:idx val="6"/>
          <c:order val="5"/>
          <c:tx>
            <c:strRef>
              <c:f>'Figura 7'!$G$22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7'!$G$23:$G$28</c:f>
              <c:numCache>
                <c:formatCode>General</c:formatCode>
                <c:ptCount val="6"/>
                <c:pt idx="0">
                  <c:v>324.60000000000002</c:v>
                </c:pt>
                <c:pt idx="1">
                  <c:v>388.8</c:v>
                </c:pt>
                <c:pt idx="2">
                  <c:v>458.7</c:v>
                </c:pt>
                <c:pt idx="3">
                  <c:v>445.4</c:v>
                </c:pt>
                <c:pt idx="4">
                  <c:v>413.5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85-4F6B-A686-03D9A8D64A69}"/>
            </c:ext>
          </c:extLst>
        </c:ser>
        <c:ser>
          <c:idx val="7"/>
          <c:order val="6"/>
          <c:tx>
            <c:strRef>
              <c:f>'Figura 7'!$H$22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7'!$H$23:$H$28</c:f>
              <c:numCache>
                <c:formatCode>General</c:formatCode>
                <c:ptCount val="6"/>
                <c:pt idx="0">
                  <c:v>314.10000000000002</c:v>
                </c:pt>
                <c:pt idx="1">
                  <c:v>396.9</c:v>
                </c:pt>
                <c:pt idx="2" formatCode="0.0">
                  <c:v>488</c:v>
                </c:pt>
                <c:pt idx="3">
                  <c:v>499.1</c:v>
                </c:pt>
                <c:pt idx="4">
                  <c:v>496.6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85-4F6B-A686-03D9A8D64A69}"/>
            </c:ext>
          </c:extLst>
        </c:ser>
        <c:ser>
          <c:idx val="8"/>
          <c:order val="7"/>
          <c:tx>
            <c:strRef>
              <c:f>'Figura 7'!$I$22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7'!$I$23:$I$28</c:f>
              <c:numCache>
                <c:formatCode>General</c:formatCode>
                <c:ptCount val="6"/>
                <c:pt idx="0">
                  <c:v>351.1</c:v>
                </c:pt>
                <c:pt idx="1">
                  <c:v>429.7</c:v>
                </c:pt>
                <c:pt idx="2">
                  <c:v>480.7</c:v>
                </c:pt>
                <c:pt idx="3">
                  <c:v>464.3</c:v>
                </c:pt>
                <c:pt idx="4">
                  <c:v>433.6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85-4F6B-A686-03D9A8D64A69}"/>
            </c:ext>
          </c:extLst>
        </c:ser>
        <c:ser>
          <c:idx val="9"/>
          <c:order val="8"/>
          <c:tx>
            <c:strRef>
              <c:f>'Figura 7'!$J$22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7'!$J$23:$J$28</c:f>
              <c:numCache>
                <c:formatCode>General</c:formatCode>
                <c:ptCount val="6"/>
                <c:pt idx="0">
                  <c:v>361.6</c:v>
                </c:pt>
                <c:pt idx="1">
                  <c:v>430.8</c:v>
                </c:pt>
                <c:pt idx="2" formatCode="0.0">
                  <c:v>474</c:v>
                </c:pt>
                <c:pt idx="3">
                  <c:v>501.7</c:v>
                </c:pt>
                <c:pt idx="4">
                  <c:v>508.3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85-4F6B-A686-03D9A8D64A69}"/>
            </c:ext>
          </c:extLst>
        </c:ser>
        <c:ser>
          <c:idx val="10"/>
          <c:order val="9"/>
          <c:tx>
            <c:strRef>
              <c:f>'Figura 7'!$K$22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7'!$K$23:$K$28</c:f>
              <c:numCache>
                <c:formatCode>General</c:formatCode>
                <c:ptCount val="6"/>
                <c:pt idx="0">
                  <c:v>380.2</c:v>
                </c:pt>
                <c:pt idx="1">
                  <c:v>465.9</c:v>
                </c:pt>
                <c:pt idx="2">
                  <c:v>540.6</c:v>
                </c:pt>
                <c:pt idx="3">
                  <c:v>525.29999999999995</c:v>
                </c:pt>
                <c:pt idx="4">
                  <c:v>493.6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85-4F6B-A686-03D9A8D64A69}"/>
            </c:ext>
          </c:extLst>
        </c:ser>
        <c:ser>
          <c:idx val="11"/>
          <c:order val="10"/>
          <c:tx>
            <c:strRef>
              <c:f>'Figura 7'!$L$22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7'!$L$23:$L$28</c:f>
              <c:numCache>
                <c:formatCode>General</c:formatCode>
                <c:ptCount val="6"/>
                <c:pt idx="0">
                  <c:v>353.5</c:v>
                </c:pt>
                <c:pt idx="1">
                  <c:v>455.3</c:v>
                </c:pt>
                <c:pt idx="2">
                  <c:v>522.6</c:v>
                </c:pt>
                <c:pt idx="3">
                  <c:v>504.1</c:v>
                </c:pt>
                <c:pt idx="4">
                  <c:v>522.9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85-4F6B-A686-03D9A8D64A69}"/>
            </c:ext>
          </c:extLst>
        </c:ser>
        <c:ser>
          <c:idx val="12"/>
          <c:order val="11"/>
          <c:tx>
            <c:strRef>
              <c:f>'Figura 7'!$M$22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7'!$M$23:$M$28</c:f>
              <c:numCache>
                <c:formatCode>General</c:formatCode>
                <c:ptCount val="6"/>
                <c:pt idx="0">
                  <c:v>391.4</c:v>
                </c:pt>
                <c:pt idx="1">
                  <c:v>471.4</c:v>
                </c:pt>
                <c:pt idx="2">
                  <c:v>519.29999999999995</c:v>
                </c:pt>
                <c:pt idx="3">
                  <c:v>539.70000000000005</c:v>
                </c:pt>
                <c:pt idx="4">
                  <c:v>567.29999999999995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63-4E62-A0AE-80BF44EFA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0391808"/>
        <c:axId val="170392368"/>
      </c:barChart>
      <c:catAx>
        <c:axId val="17039180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0392368"/>
        <c:crosses val="autoZero"/>
        <c:auto val="0"/>
        <c:lblAlgn val="ctr"/>
        <c:lblOffset val="100"/>
        <c:tickLblSkip val="1"/>
        <c:noMultiLvlLbl val="0"/>
      </c:catAx>
      <c:valAx>
        <c:axId val="17039236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0391808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322762736849671"/>
          <c:w val="1"/>
          <c:h val="7.8507415488726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58010999798734E-2"/>
          <c:y val="6.6174643530060306E-2"/>
          <c:w val="0.93521022575280011"/>
          <c:h val="0.7197508618632702"/>
        </c:manualLayout>
      </c:layout>
      <c:lineChart>
        <c:grouping val="standard"/>
        <c:varyColors val="0"/>
        <c:ser>
          <c:idx val="0"/>
          <c:order val="0"/>
          <c:tx>
            <c:strRef>
              <c:f>'Figura 8'!$A$26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341781132602164E-2"/>
                  <c:y val="3.5646025728265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DC5-4341-8624-B7AE9C654835}"/>
                </c:ext>
              </c:extLst>
            </c:dLbl>
            <c:dLbl>
              <c:idx val="1"/>
              <c:layout>
                <c:manualLayout>
                  <c:x val="-3.6681488343368845E-2"/>
                  <c:y val="-4.2736899266902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C5-4341-8624-B7AE9C654835}"/>
                </c:ext>
              </c:extLst>
            </c:dLbl>
            <c:dLbl>
              <c:idx val="2"/>
              <c:layout>
                <c:manualLayout>
                  <c:x val="-2.2899953682260325E-2"/>
                  <c:y val="-4.0719110738116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C5-4341-8624-B7AE9C654835}"/>
                </c:ext>
              </c:extLst>
            </c:dLbl>
            <c:dLbl>
              <c:idx val="3"/>
              <c:layout>
                <c:manualLayout>
                  <c:x val="-4.5405591906645469E-2"/>
                  <c:y val="2.8905407803045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C5-4341-8624-B7AE9C654835}"/>
                </c:ext>
              </c:extLst>
            </c:dLbl>
            <c:dLbl>
              <c:idx val="4"/>
              <c:layout>
                <c:manualLayout>
                  <c:x val="-3.4329218311433471E-2"/>
                  <c:y val="2.7470891439774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DC5-4341-8624-B7AE9C654835}"/>
                </c:ext>
              </c:extLst>
            </c:dLbl>
            <c:dLbl>
              <c:idx val="5"/>
              <c:layout>
                <c:manualLayout>
                  <c:x val="-1.935510267098969E-2"/>
                  <c:y val="3.971367215461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DC5-4341-8624-B7AE9C654835}"/>
                </c:ext>
              </c:extLst>
            </c:dLbl>
            <c:dLbl>
              <c:idx val="6"/>
              <c:layout>
                <c:manualLayout>
                  <c:x val="-3.3150532654006484E-2"/>
                  <c:y val="-3.6325788430051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DC5-4341-8624-B7AE9C654835}"/>
                </c:ext>
              </c:extLst>
            </c:dLbl>
            <c:dLbl>
              <c:idx val="7"/>
              <c:layout>
                <c:manualLayout>
                  <c:x val="-3.2209443851064355E-2"/>
                  <c:y val="2.3833538879929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DC5-4341-8624-B7AE9C654835}"/>
                </c:ext>
              </c:extLst>
            </c:dLbl>
            <c:dLbl>
              <c:idx val="8"/>
              <c:layout>
                <c:manualLayout>
                  <c:x val="-3.2686971362284004E-2"/>
                  <c:y val="-3.3300611959314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DC5-4341-8624-B7AE9C654835}"/>
                </c:ext>
              </c:extLst>
            </c:dLbl>
            <c:dLbl>
              <c:idx val="9"/>
              <c:layout>
                <c:manualLayout>
                  <c:x val="-2.3270032422417784E-2"/>
                  <c:y val="-3.0261233019853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DC5-4341-8624-B7AE9C654835}"/>
                </c:ext>
              </c:extLst>
            </c:dLbl>
            <c:dLbl>
              <c:idx val="10"/>
              <c:layout>
                <c:manualLayout>
                  <c:x val="-2.7993243746739938E-2"/>
                  <c:y val="2.7723618884988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DC5-4341-8624-B7AE9C654835}"/>
                </c:ext>
              </c:extLst>
            </c:dLbl>
            <c:dLbl>
              <c:idx val="11"/>
              <c:layout>
                <c:manualLayout>
                  <c:x val="-3.9046271839231622E-2"/>
                  <c:y val="-2.6227106227106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DC5-4341-8624-B7AE9C654835}"/>
                </c:ext>
              </c:extLst>
            </c:dLbl>
            <c:dLbl>
              <c:idx val="12"/>
              <c:layout>
                <c:manualLayout>
                  <c:x val="-3.2892542843909217E-2"/>
                  <c:y val="4.0010202486444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DC5-4341-8624-B7AE9C654835}"/>
                </c:ext>
              </c:extLst>
            </c:dLbl>
            <c:dLbl>
              <c:idx val="13"/>
              <c:layout>
                <c:manualLayout>
                  <c:x val="-3.2892542843909217E-2"/>
                  <c:y val="-3.921967434321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DC5-4341-8624-B7AE9C654835}"/>
                </c:ext>
              </c:extLst>
            </c:dLbl>
            <c:dLbl>
              <c:idx val="14"/>
              <c:layout>
                <c:manualLayout>
                  <c:x val="-9.0875405280223046E-3"/>
                  <c:y val="-5.83022733443589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DC5-4341-8624-B7AE9C654835}"/>
                </c:ext>
              </c:extLst>
            </c:dLbl>
            <c:dLbl>
              <c:idx val="15"/>
              <c:layout>
                <c:manualLayout>
                  <c:x val="-5.6661260626003837E-2"/>
                  <c:y val="-1.1359386528296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DC5-4341-8624-B7AE9C654835}"/>
                </c:ext>
              </c:extLst>
            </c:dLbl>
            <c:dLbl>
              <c:idx val="16"/>
              <c:layout>
                <c:manualLayout>
                  <c:x val="-6.1627936751808388E-2"/>
                  <c:y val="-1.5295668686575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DC5-4341-8624-B7AE9C654835}"/>
                </c:ext>
              </c:extLst>
            </c:dLbl>
            <c:dLbl>
              <c:idx val="17"/>
              <c:layout>
                <c:manualLayout>
                  <c:x val="-3.2759302146055269E-2"/>
                  <c:y val="-3.006672755247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DC5-4341-8624-B7AE9C654835}"/>
                </c:ext>
              </c:extLst>
            </c:dLbl>
            <c:dLbl>
              <c:idx val="18"/>
              <c:layout>
                <c:manualLayout>
                  <c:x val="-9.7415470125057895E-3"/>
                  <c:y val="-2.6595249261553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DC5-4341-8624-B7AE9C654835}"/>
                </c:ext>
              </c:extLst>
            </c:dLbl>
            <c:dLbl>
              <c:idx val="19"/>
              <c:layout>
                <c:manualLayout>
                  <c:x val="-2.7306774446621555E-2"/>
                  <c:y val="2.8361384896817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DC5-4341-8624-B7AE9C654835}"/>
                </c:ext>
              </c:extLst>
            </c:dLbl>
            <c:dLbl>
              <c:idx val="20"/>
              <c:layout>
                <c:manualLayout>
                  <c:x val="-3.1676393392002469E-2"/>
                  <c:y val="-3.1007001867713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DC5-4341-8624-B7AE9C654835}"/>
                </c:ext>
              </c:extLst>
            </c:dLbl>
            <c:dLbl>
              <c:idx val="21"/>
              <c:layout>
                <c:manualLayout>
                  <c:x val="-2.4913385826771654E-2"/>
                  <c:y val="-3.685171015065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DC5-4341-8624-B7AE9C654835}"/>
                </c:ext>
              </c:extLst>
            </c:dLbl>
            <c:dLbl>
              <c:idx val="22"/>
              <c:layout>
                <c:manualLayout>
                  <c:x val="-4.5779218774123824E-2"/>
                  <c:y val="-3.6536749520730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DC5-4341-8624-B7AE9C654835}"/>
                </c:ext>
              </c:extLst>
            </c:dLbl>
            <c:dLbl>
              <c:idx val="23"/>
              <c:layout>
                <c:manualLayout>
                  <c:x val="-3.0487880191446659E-2"/>
                  <c:y val="-4.2673051448506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DC5-4341-8624-B7AE9C654835}"/>
                </c:ext>
              </c:extLst>
            </c:dLbl>
            <c:dLbl>
              <c:idx val="24"/>
              <c:layout>
                <c:manualLayout>
                  <c:x val="-3.3282538212135247E-2"/>
                  <c:y val="3.6586774615555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DC5-4341-8624-B7AE9C654835}"/>
                </c:ext>
              </c:extLst>
            </c:dLbl>
            <c:dLbl>
              <c:idx val="25"/>
              <c:layout>
                <c:manualLayout>
                  <c:x val="-4.1176470588235294E-2"/>
                  <c:y val="-3.7646845868404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7DC5-4341-8624-B7AE9C654835}"/>
                </c:ext>
              </c:extLst>
            </c:dLbl>
            <c:dLbl>
              <c:idx val="26"/>
              <c:layout>
                <c:manualLayout>
                  <c:x val="0"/>
                  <c:y val="3.5120249467249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9E-47C9-B5DA-2EB823C55F7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8'!$B$24:$AB$25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8'!$B$26:$AB$26</c:f>
              <c:numCache>
                <c:formatCode>0.0</c:formatCode>
                <c:ptCount val="27"/>
                <c:pt idx="0">
                  <c:v>71.738158213015794</c:v>
                </c:pt>
                <c:pt idx="1">
                  <c:v>123.27227087030982</c:v>
                </c:pt>
                <c:pt idx="2">
                  <c:v>116.24365644398502</c:v>
                </c:pt>
                <c:pt idx="3">
                  <c:v>96.580225893758936</c:v>
                </c:pt>
                <c:pt idx="4">
                  <c:v>93.408604141465986</c:v>
                </c:pt>
                <c:pt idx="5">
                  <c:v>92.490171422142794</c:v>
                </c:pt>
                <c:pt idx="6">
                  <c:v>112.04816621722891</c:v>
                </c:pt>
                <c:pt idx="7">
                  <c:v>93.020207912369386</c:v>
                </c:pt>
                <c:pt idx="8">
                  <c:v>108.06099409813686</c:v>
                </c:pt>
                <c:pt idx="9">
                  <c:v>104.71321760096355</c:v>
                </c:pt>
                <c:pt idx="10">
                  <c:v>95.961007942682357</c:v>
                </c:pt>
                <c:pt idx="11">
                  <c:v>107.05149255623367</c:v>
                </c:pt>
                <c:pt idx="12">
                  <c:v>70.382208343865415</c:v>
                </c:pt>
                <c:pt idx="13">
                  <c:v>127.63158194440297</c:v>
                </c:pt>
                <c:pt idx="14" formatCode="#\ ##0.0">
                  <c:v>103.24095247310265</c:v>
                </c:pt>
                <c:pt idx="15">
                  <c:v>57.064146061655876</c:v>
                </c:pt>
                <c:pt idx="16">
                  <c:v>115.32045479750228</c:v>
                </c:pt>
                <c:pt idx="17" formatCode="#\ ##0.0">
                  <c:v>125.55839051166471</c:v>
                </c:pt>
                <c:pt idx="18" formatCode="#\ ##0.0">
                  <c:v>120.09478099934977</c:v>
                </c:pt>
                <c:pt idx="19" formatCode="#\ ##0.0">
                  <c:v>87.312042792465732</c:v>
                </c:pt>
                <c:pt idx="20" formatCode="#\ ##0.0">
                  <c:v>117.22959939467061</c:v>
                </c:pt>
                <c:pt idx="21" formatCode="#\ ##0.0">
                  <c:v>97.096953437578748</c:v>
                </c:pt>
                <c:pt idx="22" formatCode="#\ ##0.0">
                  <c:v>105.93754706899317</c:v>
                </c:pt>
                <c:pt idx="23" formatCode="#\ ##0.0">
                  <c:v>108.49423751970338</c:v>
                </c:pt>
                <c:pt idx="24" formatCode="#\ ##0.0">
                  <c:v>70.407885353173725</c:v>
                </c:pt>
                <c:pt idx="25" formatCode="#\ ##0.0">
                  <c:v>130.56132614820868</c:v>
                </c:pt>
                <c:pt idx="26" formatCode="#\ ##0.0">
                  <c:v>120.84190761120013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DC5-4341-8624-B7AE9C654835}"/>
            </c:ext>
          </c:extLst>
        </c:ser>
        <c:ser>
          <c:idx val="1"/>
          <c:order val="1"/>
          <c:tx>
            <c:strRef>
              <c:f>'Figura 8'!$A$27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5060830631465185E-2"/>
                  <c:y val="-3.0197714313923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7DC5-4341-8624-B7AE9C654835}"/>
                </c:ext>
              </c:extLst>
            </c:dLbl>
            <c:dLbl>
              <c:idx val="2"/>
              <c:layout>
                <c:manualLayout>
                  <c:x val="-3.1184552635145978E-2"/>
                  <c:y val="2.3461263146302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7DC5-4341-8624-B7AE9C654835}"/>
                </c:ext>
              </c:extLst>
            </c:dLbl>
            <c:dLbl>
              <c:idx val="3"/>
              <c:layout>
                <c:manualLayout>
                  <c:x val="-6.5345067160722916E-3"/>
                  <c:y val="-2.0092645159167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7DC5-4341-8624-B7AE9C654835}"/>
                </c:ext>
              </c:extLst>
            </c:dLbl>
            <c:dLbl>
              <c:idx val="4"/>
              <c:layout>
                <c:manualLayout>
                  <c:x val="-2.0040335333670146E-2"/>
                  <c:y val="-2.6030976897118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7DC5-4341-8624-B7AE9C654835}"/>
                </c:ext>
              </c:extLst>
            </c:dLbl>
            <c:dLbl>
              <c:idx val="5"/>
              <c:layout>
                <c:manualLayout>
                  <c:x val="-3.4778094052797429E-2"/>
                  <c:y val="-4.4182631017276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7DC5-4341-8624-B7AE9C654835}"/>
                </c:ext>
              </c:extLst>
            </c:dLbl>
            <c:dLbl>
              <c:idx val="6"/>
              <c:layout>
                <c:manualLayout>
                  <c:x val="-3.5559055118110236E-2"/>
                  <c:y val="4.1184804877446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7DC5-4341-8624-B7AE9C654835}"/>
                </c:ext>
              </c:extLst>
            </c:dLbl>
            <c:dLbl>
              <c:idx val="7"/>
              <c:layout>
                <c:manualLayout>
                  <c:x val="-3.0471731574093778E-2"/>
                  <c:y val="-4.4587984194283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7DC5-4341-8624-B7AE9C654835}"/>
                </c:ext>
              </c:extLst>
            </c:dLbl>
            <c:dLbl>
              <c:idx val="8"/>
              <c:layout>
                <c:manualLayout>
                  <c:x val="-3.5101721635033417E-2"/>
                  <c:y val="5.2413363583789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7DC5-4341-8624-B7AE9C654835}"/>
                </c:ext>
              </c:extLst>
            </c:dLbl>
            <c:dLbl>
              <c:idx val="9"/>
              <c:layout>
                <c:manualLayout>
                  <c:x val="-3.8917271491298332E-2"/>
                  <c:y val="2.5909488586653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7DC5-4341-8624-B7AE9C654835}"/>
                </c:ext>
              </c:extLst>
            </c:dLbl>
            <c:dLbl>
              <c:idx val="11"/>
              <c:layout>
                <c:manualLayout>
                  <c:x val="-1.0038003924588368E-2"/>
                  <c:y val="-1.6495339657346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7DC5-4341-8624-B7AE9C654835}"/>
                </c:ext>
              </c:extLst>
            </c:dLbl>
            <c:dLbl>
              <c:idx val="12"/>
              <c:layout>
                <c:manualLayout>
                  <c:x val="-3.9480623745561286E-2"/>
                  <c:y val="3.8432766437110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7DC5-4341-8624-B7AE9C654835}"/>
                </c:ext>
              </c:extLst>
            </c:dLbl>
            <c:dLbl>
              <c:idx val="13"/>
              <c:layout>
                <c:manualLayout>
                  <c:x val="-2.6921105450054109E-2"/>
                  <c:y val="-3.3151169583425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7DC5-4341-8624-B7AE9C654835}"/>
                </c:ext>
              </c:extLst>
            </c:dLbl>
            <c:dLbl>
              <c:idx val="14"/>
              <c:layout>
                <c:manualLayout>
                  <c:x val="-5.2268488497761306E-2"/>
                  <c:y val="1.4944997079126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7DC5-4341-8624-B7AE9C654835}"/>
                </c:ext>
              </c:extLst>
            </c:dLbl>
            <c:dLbl>
              <c:idx val="15"/>
              <c:layout>
                <c:manualLayout>
                  <c:x val="-5.3189172248991265E-3"/>
                  <c:y val="1.0561341122682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7DC5-4341-8624-B7AE9C654835}"/>
                </c:ext>
              </c:extLst>
            </c:dLbl>
            <c:dLbl>
              <c:idx val="16"/>
              <c:layout>
                <c:manualLayout>
                  <c:x val="-7.1542380731821004E-3"/>
                  <c:y val="1.6087017335999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7DC5-4341-8624-B7AE9C654835}"/>
                </c:ext>
              </c:extLst>
            </c:dLbl>
            <c:dLbl>
              <c:idx val="17"/>
              <c:layout>
                <c:manualLayout>
                  <c:x val="-5.100154392465648E-2"/>
                  <c:y val="-1.8530677395733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7DC5-4341-8624-B7AE9C654835}"/>
                </c:ext>
              </c:extLst>
            </c:dLbl>
            <c:dLbl>
              <c:idx val="18"/>
              <c:layout>
                <c:manualLayout>
                  <c:x val="-3.3168732457338729E-2"/>
                  <c:y val="-2.7213610346899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7DC5-4341-8624-B7AE9C654835}"/>
                </c:ext>
              </c:extLst>
            </c:dLbl>
            <c:dLbl>
              <c:idx val="19"/>
              <c:layout>
                <c:manualLayout>
                  <c:x val="-6.0159024239617104E-3"/>
                  <c:y val="1.3182270711458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7DC5-4341-8624-B7AE9C654835}"/>
                </c:ext>
              </c:extLst>
            </c:dLbl>
            <c:dLbl>
              <c:idx val="20"/>
              <c:layout>
                <c:manualLayout>
                  <c:x val="-4.0181411147136019E-2"/>
                  <c:y val="-3.0429903158656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773082942097026E-2"/>
                      <c:h val="4.20367454068241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D-7DC5-4341-8624-B7AE9C654835}"/>
                </c:ext>
              </c:extLst>
            </c:dLbl>
            <c:dLbl>
              <c:idx val="21"/>
              <c:layout>
                <c:manualLayout>
                  <c:x val="-3.1298824816415834E-2"/>
                  <c:y val="2.6300864934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7DC5-4341-8624-B7AE9C654835}"/>
                </c:ext>
              </c:extLst>
            </c:dLbl>
            <c:dLbl>
              <c:idx val="22"/>
              <c:layout>
                <c:manualLayout>
                  <c:x val="-2.0982399258916165E-2"/>
                  <c:y val="3.7676795102806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7DC5-4341-8624-B7AE9C654835}"/>
                </c:ext>
              </c:extLst>
            </c:dLbl>
            <c:dLbl>
              <c:idx val="23"/>
              <c:layout>
                <c:manualLayout>
                  <c:x val="-8.3452215531882052E-3"/>
                  <c:y val="2.6876969532413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7DC5-4341-8624-B7AE9C654835}"/>
                </c:ext>
              </c:extLst>
            </c:dLbl>
            <c:dLbl>
              <c:idx val="24"/>
              <c:layout>
                <c:manualLayout>
                  <c:x val="-2.6644434151613546E-2"/>
                  <c:y val="-3.039485268103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7DC5-4341-8624-B7AE9C654835}"/>
                </c:ext>
              </c:extLst>
            </c:dLbl>
            <c:dLbl>
              <c:idx val="25"/>
              <c:layout>
                <c:manualLayout>
                  <c:x val="-1.3725490196078575E-2"/>
                  <c:y val="2.9479261800738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7DC5-4341-8624-B7AE9C654835}"/>
                </c:ext>
              </c:extLst>
            </c:dLbl>
            <c:dLbl>
              <c:idx val="26"/>
              <c:layout>
                <c:manualLayout>
                  <c:x val="0"/>
                  <c:y val="-2.3395946979981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9E-47C9-B5DA-2EB823C55F7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'Figura 8'!$B$24:$AB$25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8'!$B$27:$AB$27</c:f>
              <c:numCache>
                <c:formatCode>0.0</c:formatCode>
                <c:ptCount val="27"/>
                <c:pt idx="0">
                  <c:v>99.543424894989869</c:v>
                </c:pt>
                <c:pt idx="1">
                  <c:v>107.40131750961253</c:v>
                </c:pt>
                <c:pt idx="2">
                  <c:v>101.84987714724333</c:v>
                </c:pt>
                <c:pt idx="3">
                  <c:v>115.96700414337735</c:v>
                </c:pt>
                <c:pt idx="4">
                  <c:v>95.255444572503052</c:v>
                </c:pt>
                <c:pt idx="5">
                  <c:v>97.112719321999705</c:v>
                </c:pt>
                <c:pt idx="6">
                  <c:v>102.26719836939048</c:v>
                </c:pt>
                <c:pt idx="7">
                  <c:v>96.591868428897087</c:v>
                </c:pt>
                <c:pt idx="8">
                  <c:v>105.84853894732886</c:v>
                </c:pt>
                <c:pt idx="9">
                  <c:v>97.174714783775727</c:v>
                </c:pt>
                <c:pt idx="10">
                  <c:v>96.469519333115954</c:v>
                </c:pt>
                <c:pt idx="11">
                  <c:v>103.91915692353963</c:v>
                </c:pt>
                <c:pt idx="12" formatCode="#\ ##0.0">
                  <c:v>101.95494191241148</c:v>
                </c:pt>
                <c:pt idx="13" formatCode="#\ ##0.0">
                  <c:v>105.56040244460927</c:v>
                </c:pt>
                <c:pt idx="14" formatCode="#\ ##0.0">
                  <c:v>93.752698643620619</c:v>
                </c:pt>
                <c:pt idx="15" formatCode="#\ ##0.0">
                  <c:v>55.393509795256001</c:v>
                </c:pt>
                <c:pt idx="16" formatCode="#\ ##0.0">
                  <c:v>68.38775508029515</c:v>
                </c:pt>
                <c:pt idx="17" formatCode="#\ ##0.0">
                  <c:v>92.838583025180498</c:v>
                </c:pt>
                <c:pt idx="18" formatCode="#\ ##0.0">
                  <c:v>99.505682896081424</c:v>
                </c:pt>
                <c:pt idx="19" formatCode="#\ ##0.0">
                  <c:v>93.399537993946922</c:v>
                </c:pt>
                <c:pt idx="20" formatCode="#\ ##0.0">
                  <c:v>101.32416894790069</c:v>
                </c:pt>
                <c:pt idx="21" formatCode="#\ ##0.0">
                  <c:v>93.954405564414117</c:v>
                </c:pt>
                <c:pt idx="22" formatCode="#\ ##0.0">
                  <c:v>103.7223292586142</c:v>
                </c:pt>
                <c:pt idx="23" formatCode="#\ ##0.0">
                  <c:v>105.12020671519058</c:v>
                </c:pt>
                <c:pt idx="24" formatCode="#\ ##0.0">
                  <c:v>105.15855692598718</c:v>
                </c:pt>
                <c:pt idx="25" formatCode="#\ ##0.0">
                  <c:v>107.57243966520365</c:v>
                </c:pt>
                <c:pt idx="26" formatCode="#\ ##0.0">
                  <c:v>125.91184509771578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7DC5-4341-8624-B7AE9C6548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782368"/>
        <c:axId val="169782928"/>
      </c:lineChart>
      <c:catAx>
        <c:axId val="16978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9782928"/>
        <c:crossesAt val="50"/>
        <c:auto val="1"/>
        <c:lblAlgn val="ctr"/>
        <c:lblOffset val="100"/>
        <c:noMultiLvlLbl val="0"/>
      </c:catAx>
      <c:valAx>
        <c:axId val="16978292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978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69144291235897E-2"/>
          <c:y val="0.93370396497048047"/>
          <c:w val="0.93252348122114592"/>
          <c:h val="5.4448278710923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9525</xdr:rowOff>
    </xdr:from>
    <xdr:to>
      <xdr:col>11</xdr:col>
      <xdr:colOff>155575</xdr:colOff>
      <xdr:row>17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38100</xdr:rowOff>
    </xdr:from>
    <xdr:to>
      <xdr:col>10</xdr:col>
      <xdr:colOff>257175</xdr:colOff>
      <xdr:row>20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0.04791</cdr:x>
      <cdr:y>0</cdr:y>
    </cdr:from>
    <cdr:to>
      <cdr:x>0.19629</cdr:x>
      <cdr:y>0.38554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13</xdr:col>
      <xdr:colOff>0</xdr:colOff>
      <xdr:row>22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0.04699</cdr:x>
      <cdr:y>0</cdr:y>
    </cdr:from>
    <cdr:to>
      <cdr:x>0.18796</cdr:x>
      <cdr:y>0.30094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28575</xdr:rowOff>
    </xdr:from>
    <xdr:to>
      <xdr:col>6</xdr:col>
      <xdr:colOff>676273</xdr:colOff>
      <xdr:row>23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28574</xdr:rowOff>
    </xdr:from>
    <xdr:to>
      <xdr:col>5</xdr:col>
      <xdr:colOff>0</xdr:colOff>
      <xdr:row>20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0.05634</cdr:x>
      <cdr:y>0</cdr:y>
    </cdr:from>
    <cdr:to>
      <cdr:x>0.22535</cdr:x>
      <cdr:y>0.35688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9524</xdr:rowOff>
    </xdr:from>
    <xdr:to>
      <xdr:col>6</xdr:col>
      <xdr:colOff>1095375</xdr:colOff>
      <xdr:row>21</xdr:row>
      <xdr:rowOff>95249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</xdr:row>
      <xdr:rowOff>28574</xdr:rowOff>
    </xdr:from>
    <xdr:to>
      <xdr:col>0</xdr:col>
      <xdr:colOff>3200401</xdr:colOff>
      <xdr:row>19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3181350</xdr:colOff>
      <xdr:row>2</xdr:row>
      <xdr:rowOff>28574</xdr:rowOff>
    </xdr:from>
    <xdr:to>
      <xdr:col>4</xdr:col>
      <xdr:colOff>0</xdr:colOff>
      <xdr:row>19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19049</xdr:rowOff>
    </xdr:from>
    <xdr:to>
      <xdr:col>10</xdr:col>
      <xdr:colOff>247650</xdr:colOff>
      <xdr:row>20</xdr:row>
      <xdr:rowOff>104774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0.04716</cdr:x>
      <cdr:y>0</cdr:y>
    </cdr:from>
    <cdr:to>
      <cdr:x>0.1932</cdr:x>
      <cdr:y>0.32542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milioane dolari SUA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0.03771</cdr:x>
      <cdr:y>0</cdr:y>
    </cdr:from>
    <cdr:to>
      <cdr:x>0.1825</cdr:x>
      <cdr:y>0.35821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66674</xdr:rowOff>
    </xdr:from>
    <xdr:to>
      <xdr:col>3</xdr:col>
      <xdr:colOff>1466850</xdr:colOff>
      <xdr:row>21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0.05882</cdr:x>
      <cdr:y>0</cdr:y>
    </cdr:from>
    <cdr:to>
      <cdr:x>0.21569</cdr:x>
      <cdr:y>0.30868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9526</xdr:rowOff>
    </xdr:from>
    <xdr:to>
      <xdr:col>12</xdr:col>
      <xdr:colOff>542924</xdr:colOff>
      <xdr:row>21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0.08465</cdr:x>
      <cdr:y>0.00612</cdr:y>
    </cdr:from>
    <cdr:to>
      <cdr:x>0.22238</cdr:x>
      <cdr:y>0.29969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561975" y="190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</xdr:row>
      <xdr:rowOff>9524</xdr:rowOff>
    </xdr:from>
    <xdr:to>
      <xdr:col>5</xdr:col>
      <xdr:colOff>914400</xdr:colOff>
      <xdr:row>19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</xdr:row>
      <xdr:rowOff>28575</xdr:rowOff>
    </xdr:from>
    <xdr:to>
      <xdr:col>4</xdr:col>
      <xdr:colOff>942975</xdr:colOff>
      <xdr:row>18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0.07979</cdr:x>
      <cdr:y>0</cdr:y>
    </cdr:from>
    <cdr:to>
      <cdr:x>0.25</cdr:x>
      <cdr:y>0.41202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86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19050</xdr:rowOff>
    </xdr:from>
    <xdr:to>
      <xdr:col>6</xdr:col>
      <xdr:colOff>266700</xdr:colOff>
      <xdr:row>22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7</xdr:col>
      <xdr:colOff>495300</xdr:colOff>
      <xdr:row>20</xdr:row>
      <xdr:rowOff>114300</xdr:rowOff>
    </xdr:to>
    <xdr:grpSp>
      <xdr:nvGrpSpPr>
        <xdr:cNvPr id="2" name="Group 1"/>
        <xdr:cNvGrpSpPr/>
      </xdr:nvGrpSpPr>
      <xdr:grpSpPr>
        <a:xfrm>
          <a:off x="0" y="352425"/>
          <a:ext cx="6286500" cy="2809875"/>
          <a:chOff x="9525" y="390525"/>
          <a:chExt cx="6286500" cy="2657475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9525" y="390525"/>
          <a:ext cx="3190875" cy="2600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3248025" y="400050"/>
          <a:ext cx="3048000" cy="2647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ables/table1.xml><?xml version="1.0" encoding="utf-8"?>
<table xmlns="http://schemas.openxmlformats.org/spreadsheetml/2006/main" id="7" name="Table18" displayName="Table18" ref="A25:D31" totalsRowShown="0" headerRowDxfId="8" dataDxfId="6" headerRowBorderDxfId="7" tableBorderDxfId="5" totalsRowBorderDxfId="4">
  <tableColumns count="4">
    <tableColumn id="1" name="Perioada" dataDxfId="3"/>
    <tableColumn id="2" name="Export" dataDxfId="2"/>
    <tableColumn id="4" name="Import" dataDxfId="1"/>
    <tableColumn id="3" name="Balanţa Comercial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tabSelected="1" workbookViewId="0">
      <selection activeCell="K35" sqref="K35"/>
    </sheetView>
  </sheetViews>
  <sheetFormatPr defaultRowHeight="12" x14ac:dyDescent="0.2"/>
  <cols>
    <col min="1" max="1" width="8.85546875" style="3" customWidth="1"/>
    <col min="2" max="2" width="10.140625" style="3" customWidth="1"/>
    <col min="3" max="3" width="11.28515625" style="3" customWidth="1"/>
    <col min="4" max="9" width="9.140625" style="3"/>
    <col min="10" max="10" width="11.85546875" style="3" customWidth="1"/>
    <col min="11" max="11" width="10.5703125" style="3" customWidth="1"/>
    <col min="12" max="12" width="10.28515625" style="3" customWidth="1"/>
    <col min="13" max="13" width="10.7109375" style="3" customWidth="1"/>
    <col min="14" max="16384" width="9.140625" style="3"/>
  </cols>
  <sheetData>
    <row r="2" spans="1:13" x14ac:dyDescent="0.2">
      <c r="A2" s="95" t="s">
        <v>95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x14ac:dyDescent="0.2">
      <c r="A3" s="1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x14ac:dyDescent="0.2">
      <c r="A4" s="1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x14ac:dyDescent="0.2">
      <c r="A5" s="1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x14ac:dyDescent="0.2">
      <c r="A6" s="1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x14ac:dyDescent="0.2">
      <c r="A7" s="1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x14ac:dyDescent="0.2">
      <c r="A8" s="1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x14ac:dyDescent="0.2">
      <c r="A9" s="1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x14ac:dyDescent="0.2">
      <c r="A10" s="1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x14ac:dyDescent="0.2">
      <c r="A11" s="1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x14ac:dyDescent="0.2">
      <c r="A12" s="1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 x14ac:dyDescent="0.2">
      <c r="A13" s="1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x14ac:dyDescent="0.2">
      <c r="A14" s="1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x14ac:dyDescent="0.2">
      <c r="A15" s="1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 x14ac:dyDescent="0.2">
      <c r="A16" s="1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4" x14ac:dyDescent="0.2">
      <c r="A17" s="1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4" x14ac:dyDescent="0.2">
      <c r="N18" s="6"/>
    </row>
    <row r="19" spans="1:14" x14ac:dyDescent="0.2">
      <c r="A19" s="62" t="s">
        <v>0</v>
      </c>
      <c r="B19" s="63" t="s">
        <v>1</v>
      </c>
      <c r="C19" s="63" t="s">
        <v>2</v>
      </c>
      <c r="D19" s="63" t="s">
        <v>3</v>
      </c>
      <c r="E19" s="63" t="s">
        <v>4</v>
      </c>
      <c r="F19" s="63" t="s">
        <v>5</v>
      </c>
      <c r="G19" s="63" t="s">
        <v>6</v>
      </c>
      <c r="H19" s="63" t="s">
        <v>7</v>
      </c>
      <c r="I19" s="63" t="s">
        <v>8</v>
      </c>
      <c r="J19" s="63" t="s">
        <v>9</v>
      </c>
      <c r="K19" s="63" t="s">
        <v>10</v>
      </c>
      <c r="L19" s="63" t="s">
        <v>11</v>
      </c>
      <c r="M19" s="64" t="s">
        <v>12</v>
      </c>
    </row>
    <row r="20" spans="1:14" x14ac:dyDescent="0.2">
      <c r="A20" s="65">
        <v>2016</v>
      </c>
      <c r="B20" s="6">
        <v>116.8</v>
      </c>
      <c r="C20" s="6">
        <v>138.5</v>
      </c>
      <c r="D20" s="6">
        <v>161.30000000000001</v>
      </c>
      <c r="E20" s="6">
        <v>178.5</v>
      </c>
      <c r="F20" s="70">
        <v>153</v>
      </c>
      <c r="G20" s="6">
        <v>157.4</v>
      </c>
      <c r="H20" s="6">
        <v>165.6</v>
      </c>
      <c r="I20" s="70">
        <v>168</v>
      </c>
      <c r="J20" s="6">
        <v>193.6</v>
      </c>
      <c r="K20" s="6">
        <v>200.8</v>
      </c>
      <c r="L20" s="6">
        <v>217.6</v>
      </c>
      <c r="M20" s="6">
        <v>193.5</v>
      </c>
    </row>
    <row r="21" spans="1:14" x14ac:dyDescent="0.2">
      <c r="A21" s="66">
        <v>2017</v>
      </c>
      <c r="B21" s="6">
        <v>139.5</v>
      </c>
      <c r="C21" s="6">
        <v>176.6</v>
      </c>
      <c r="D21" s="6">
        <v>212.1</v>
      </c>
      <c r="E21" s="6">
        <v>154.19999999999999</v>
      </c>
      <c r="F21" s="6">
        <v>174.7</v>
      </c>
      <c r="G21" s="6">
        <v>171.1</v>
      </c>
      <c r="H21" s="6">
        <v>191.6</v>
      </c>
      <c r="I21" s="6">
        <v>207.9</v>
      </c>
      <c r="J21" s="6">
        <v>223.9</v>
      </c>
      <c r="K21" s="6">
        <v>268.2</v>
      </c>
      <c r="L21" s="6">
        <v>272.10000000000002</v>
      </c>
      <c r="M21" s="6">
        <v>233.1</v>
      </c>
    </row>
    <row r="22" spans="1:14" x14ac:dyDescent="0.2">
      <c r="A22" s="66">
        <v>2018</v>
      </c>
      <c r="B22" s="6">
        <v>220.3</v>
      </c>
      <c r="C22" s="6">
        <v>215.5</v>
      </c>
      <c r="D22" s="6">
        <v>242.1</v>
      </c>
      <c r="E22" s="6">
        <v>199.7</v>
      </c>
      <c r="F22" s="70">
        <v>223</v>
      </c>
      <c r="G22" s="6">
        <v>214.1</v>
      </c>
      <c r="H22" s="6">
        <v>218.8</v>
      </c>
      <c r="I22" s="6">
        <v>218.6</v>
      </c>
      <c r="J22" s="6">
        <v>207.3</v>
      </c>
      <c r="K22" s="70">
        <v>259</v>
      </c>
      <c r="L22" s="6">
        <v>268.89999999999998</v>
      </c>
      <c r="M22" s="6">
        <v>218.8</v>
      </c>
    </row>
    <row r="23" spans="1:14" x14ac:dyDescent="0.2">
      <c r="A23" s="66">
        <v>2019</v>
      </c>
      <c r="B23" s="6">
        <v>234.3</v>
      </c>
      <c r="C23" s="6">
        <v>241.4</v>
      </c>
      <c r="D23" s="6">
        <v>257.2</v>
      </c>
      <c r="E23" s="6">
        <v>215.6</v>
      </c>
      <c r="F23" s="6">
        <v>210.5</v>
      </c>
      <c r="G23" s="6">
        <v>202.2</v>
      </c>
      <c r="H23" s="6">
        <v>220.2</v>
      </c>
      <c r="I23" s="6">
        <v>205.8</v>
      </c>
      <c r="J23" s="6">
        <v>238.8</v>
      </c>
      <c r="K23" s="6">
        <v>268.3</v>
      </c>
      <c r="L23" s="6">
        <v>266.60000000000002</v>
      </c>
      <c r="M23" s="6">
        <v>218.3</v>
      </c>
    </row>
    <row r="24" spans="1:14" x14ac:dyDescent="0.2">
      <c r="A24" s="66">
        <v>2020</v>
      </c>
      <c r="B24" s="6">
        <v>219.5</v>
      </c>
      <c r="C24" s="6">
        <v>245.3</v>
      </c>
      <c r="D24" s="6">
        <v>210.2</v>
      </c>
      <c r="E24" s="6">
        <v>149.80000000000001</v>
      </c>
      <c r="F24" s="6">
        <v>155.69999999999999</v>
      </c>
      <c r="G24" s="6">
        <v>189.6</v>
      </c>
      <c r="H24" s="6">
        <v>209.1</v>
      </c>
      <c r="I24" s="6">
        <v>163.9</v>
      </c>
      <c r="J24" s="6">
        <v>212.3</v>
      </c>
      <c r="K24" s="6">
        <v>249.4</v>
      </c>
      <c r="L24" s="70">
        <v>262</v>
      </c>
      <c r="M24" s="6">
        <v>218.3</v>
      </c>
    </row>
    <row r="25" spans="1:14" x14ac:dyDescent="0.2">
      <c r="A25" s="67">
        <v>2021</v>
      </c>
      <c r="B25" s="68">
        <v>198.4</v>
      </c>
      <c r="C25" s="71">
        <v>227</v>
      </c>
      <c r="D25" s="68">
        <v>287.2</v>
      </c>
      <c r="E25" s="68"/>
      <c r="F25" s="68"/>
      <c r="G25" s="68"/>
      <c r="H25" s="68"/>
      <c r="I25" s="68"/>
      <c r="J25" s="68"/>
      <c r="K25" s="68"/>
      <c r="L25" s="68"/>
      <c r="M25" s="68"/>
    </row>
  </sheetData>
  <mergeCells count="1">
    <mergeCell ref="A2:M2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A2" sqref="A2:E2"/>
    </sheetView>
  </sheetViews>
  <sheetFormatPr defaultRowHeight="12" x14ac:dyDescent="0.2"/>
  <cols>
    <col min="1" max="1" width="27.28515625" style="3" customWidth="1"/>
    <col min="2" max="2" width="16.140625" style="3" customWidth="1"/>
    <col min="3" max="4" width="15.85546875" style="3" customWidth="1"/>
    <col min="5" max="5" width="15.7109375" style="3" customWidth="1"/>
    <col min="6" max="6" width="15.85546875" style="3" customWidth="1"/>
    <col min="7" max="7" width="16" style="3" customWidth="1"/>
    <col min="8" max="16384" width="9.140625" style="3"/>
  </cols>
  <sheetData>
    <row r="2" spans="1:7" x14ac:dyDescent="0.2">
      <c r="A2" s="107" t="s">
        <v>94</v>
      </c>
      <c r="B2" s="107"/>
      <c r="C2" s="107"/>
      <c r="D2" s="107"/>
      <c r="E2" s="107"/>
      <c r="F2" s="7"/>
      <c r="G2" s="7"/>
    </row>
    <row r="3" spans="1:7" x14ac:dyDescent="0.2">
      <c r="A3" s="4"/>
      <c r="B3" s="4"/>
      <c r="C3" s="4"/>
      <c r="D3" s="4"/>
      <c r="E3" s="4"/>
      <c r="F3" s="4"/>
      <c r="G3" s="4"/>
    </row>
    <row r="4" spans="1:7" x14ac:dyDescent="0.2">
      <c r="A4" s="4"/>
      <c r="B4" s="4"/>
      <c r="C4" s="4"/>
      <c r="D4" s="4"/>
      <c r="E4" s="4"/>
      <c r="F4" s="4"/>
      <c r="G4" s="4"/>
    </row>
    <row r="5" spans="1:7" x14ac:dyDescent="0.2">
      <c r="A5" s="4"/>
      <c r="B5" s="4"/>
      <c r="C5" s="4"/>
      <c r="D5" s="4"/>
      <c r="E5" s="4"/>
      <c r="F5" s="4"/>
      <c r="G5" s="4"/>
    </row>
    <row r="6" spans="1:7" x14ac:dyDescent="0.2">
      <c r="A6" s="4"/>
      <c r="B6" s="4"/>
      <c r="C6" s="4"/>
      <c r="D6" s="4"/>
      <c r="E6" s="4"/>
      <c r="F6" s="4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/>
      <c r="B8" s="4"/>
      <c r="C8" s="4"/>
      <c r="D8" s="4"/>
      <c r="E8" s="4"/>
      <c r="F8" s="4"/>
      <c r="G8" s="4"/>
    </row>
    <row r="9" spans="1:7" x14ac:dyDescent="0.2">
      <c r="A9" s="4"/>
      <c r="B9" s="4"/>
      <c r="C9" s="4"/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/>
      <c r="B11" s="4"/>
      <c r="C11" s="4"/>
      <c r="D11" s="4"/>
      <c r="E11" s="4"/>
      <c r="F11" s="4"/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/>
      <c r="B13" s="4"/>
      <c r="C13" s="4"/>
      <c r="D13" s="4"/>
      <c r="E13" s="4"/>
      <c r="F13" s="4"/>
      <c r="G13" s="4"/>
    </row>
    <row r="14" spans="1:7" x14ac:dyDescent="0.2">
      <c r="A14" s="4"/>
      <c r="B14" s="4"/>
      <c r="C14" s="4"/>
      <c r="D14" s="4"/>
      <c r="E14" s="4"/>
      <c r="F14" s="4"/>
      <c r="G14" s="4"/>
    </row>
    <row r="15" spans="1:7" x14ac:dyDescent="0.2">
      <c r="A15" s="4"/>
      <c r="B15" s="4"/>
      <c r="C15" s="4"/>
      <c r="D15" s="4"/>
      <c r="E15" s="4"/>
      <c r="F15" s="4"/>
      <c r="G15" s="4"/>
    </row>
    <row r="16" spans="1:7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5"/>
    </row>
    <row r="20" spans="1:7" x14ac:dyDescent="0.2">
      <c r="A20" s="5"/>
    </row>
    <row r="21" spans="1:7" x14ac:dyDescent="0.2">
      <c r="A21" s="5"/>
    </row>
    <row r="22" spans="1:7" ht="24" x14ac:dyDescent="0.2">
      <c r="A22" s="50"/>
      <c r="B22" s="17" t="s">
        <v>83</v>
      </c>
      <c r="C22" s="17" t="s">
        <v>84</v>
      </c>
      <c r="D22" s="17" t="s">
        <v>85</v>
      </c>
      <c r="E22" s="18" t="s">
        <v>86</v>
      </c>
      <c r="F22" s="18" t="s">
        <v>87</v>
      </c>
      <c r="G22" s="72" t="s">
        <v>88</v>
      </c>
    </row>
    <row r="23" spans="1:7" ht="15" customHeight="1" x14ac:dyDescent="0.2">
      <c r="A23" s="32" t="s">
        <v>65</v>
      </c>
      <c r="B23" s="19">
        <v>44.7</v>
      </c>
      <c r="C23" s="19">
        <v>46.4</v>
      </c>
      <c r="D23" s="19">
        <v>47.5</v>
      </c>
      <c r="E23" s="19">
        <v>46.8</v>
      </c>
      <c r="F23" s="19">
        <v>47.4</v>
      </c>
      <c r="G23" s="26">
        <v>47.2</v>
      </c>
    </row>
    <row r="24" spans="1:7" ht="15" customHeight="1" x14ac:dyDescent="0.2">
      <c r="A24" s="33" t="s">
        <v>66</v>
      </c>
      <c r="B24" s="19">
        <v>29.1</v>
      </c>
      <c r="C24" s="19">
        <v>26.3</v>
      </c>
      <c r="D24" s="19">
        <v>25.1</v>
      </c>
      <c r="E24" s="19">
        <v>26.9</v>
      </c>
      <c r="F24" s="19">
        <v>25</v>
      </c>
      <c r="G24" s="28">
        <v>23.2</v>
      </c>
    </row>
    <row r="25" spans="1:7" ht="15.75" customHeight="1" x14ac:dyDescent="0.2">
      <c r="A25" s="34" t="s">
        <v>67</v>
      </c>
      <c r="B25" s="35">
        <v>26.2</v>
      </c>
      <c r="C25" s="20">
        <v>27.3</v>
      </c>
      <c r="D25" s="20">
        <v>27.4</v>
      </c>
      <c r="E25" s="20">
        <v>26.3</v>
      </c>
      <c r="F25" s="20">
        <v>27.6</v>
      </c>
      <c r="G25" s="20">
        <v>29.6</v>
      </c>
    </row>
    <row r="26" spans="1:7" x14ac:dyDescent="0.2">
      <c r="G26" s="11"/>
    </row>
  </sheetData>
  <mergeCells count="1">
    <mergeCell ref="A2:E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workbookViewId="0">
      <selection activeCell="P13" sqref="P13"/>
    </sheetView>
  </sheetViews>
  <sheetFormatPr defaultRowHeight="12" x14ac:dyDescent="0.2"/>
  <cols>
    <col min="1" max="1" width="14.85546875" style="3" customWidth="1"/>
    <col min="2" max="6" width="13.7109375" style="3" customWidth="1"/>
    <col min="7" max="7" width="16.7109375" style="3" customWidth="1"/>
    <col min="8" max="16384" width="9.140625" style="3"/>
  </cols>
  <sheetData>
    <row r="2" spans="1:7" x14ac:dyDescent="0.2">
      <c r="A2" s="96" t="s">
        <v>98</v>
      </c>
      <c r="B2" s="96"/>
      <c r="C2" s="96"/>
      <c r="D2" s="96"/>
      <c r="E2" s="96"/>
      <c r="F2" s="96"/>
      <c r="G2" s="96"/>
    </row>
    <row r="23" spans="1:7" ht="24" x14ac:dyDescent="0.2">
      <c r="A23" s="81"/>
      <c r="B23" s="18" t="s">
        <v>89</v>
      </c>
      <c r="C23" s="18" t="s">
        <v>84</v>
      </c>
      <c r="D23" s="18" t="s">
        <v>85</v>
      </c>
      <c r="E23" s="18" t="s">
        <v>90</v>
      </c>
      <c r="F23" s="18" t="s">
        <v>87</v>
      </c>
      <c r="G23" s="72" t="s">
        <v>88</v>
      </c>
    </row>
    <row r="24" spans="1:7" x14ac:dyDescent="0.2">
      <c r="A24" s="65" t="s">
        <v>39</v>
      </c>
      <c r="B24" s="69">
        <v>18.41590483970451</v>
      </c>
      <c r="C24" s="69">
        <v>15.516146276606859</v>
      </c>
      <c r="D24" s="69">
        <v>15.164192621701055</v>
      </c>
      <c r="E24" s="69">
        <v>15.638744743035957</v>
      </c>
      <c r="F24" s="69">
        <v>13.746501380125775</v>
      </c>
      <c r="G24" s="69">
        <v>12.611447229228256</v>
      </c>
    </row>
    <row r="25" spans="1:7" x14ac:dyDescent="0.2">
      <c r="A25" s="66" t="s">
        <v>36</v>
      </c>
      <c r="B25" s="69">
        <v>11.60479953793865</v>
      </c>
      <c r="C25" s="69">
        <v>13.490666890818718</v>
      </c>
      <c r="D25" s="69">
        <v>12.965787475285925</v>
      </c>
      <c r="E25" s="69">
        <v>13.188850993489162</v>
      </c>
      <c r="F25" s="69">
        <v>12.989702470087657</v>
      </c>
      <c r="G25" s="69">
        <v>12.213579791619043</v>
      </c>
    </row>
    <row r="26" spans="1:7" x14ac:dyDescent="0.2">
      <c r="A26" s="66" t="s">
        <v>70</v>
      </c>
      <c r="B26" s="69">
        <v>9.2743550380860196</v>
      </c>
      <c r="C26" s="69">
        <v>10.208362124155089</v>
      </c>
      <c r="D26" s="69">
        <v>11.120620153541271</v>
      </c>
      <c r="E26" s="69">
        <v>10.515296876094746</v>
      </c>
      <c r="F26" s="69">
        <v>10.014849796747507</v>
      </c>
      <c r="G26" s="69">
        <v>11.787850950426982</v>
      </c>
    </row>
    <row r="27" spans="1:7" x14ac:dyDescent="0.2">
      <c r="A27" s="66" t="s">
        <v>37</v>
      </c>
      <c r="B27" s="69">
        <v>7.592089235777542</v>
      </c>
      <c r="C27" s="69">
        <v>7.8435590025013697</v>
      </c>
      <c r="D27" s="69">
        <v>8.3252502340061305</v>
      </c>
      <c r="E27" s="69">
        <v>8.3549043663538836</v>
      </c>
      <c r="F27" s="69">
        <v>8.3666381105745486</v>
      </c>
      <c r="G27" s="69">
        <v>8.4622470778781889</v>
      </c>
    </row>
    <row r="28" spans="1:7" x14ac:dyDescent="0.2">
      <c r="A28" s="66" t="s">
        <v>42</v>
      </c>
      <c r="B28" s="69">
        <v>8.1771082438897249</v>
      </c>
      <c r="C28" s="69">
        <v>7.9310478358780037</v>
      </c>
      <c r="D28" s="69">
        <v>8.2831505888684784</v>
      </c>
      <c r="E28" s="69">
        <v>8.8037073522407443</v>
      </c>
      <c r="F28" s="69">
        <v>8.7319381015874296</v>
      </c>
      <c r="G28" s="69">
        <v>8.3304237675326824</v>
      </c>
    </row>
    <row r="29" spans="1:7" x14ac:dyDescent="0.2">
      <c r="A29" s="66" t="s">
        <v>38</v>
      </c>
      <c r="B29" s="69">
        <v>7.012805151128652</v>
      </c>
      <c r="C29" s="69">
        <v>6.6906370667325428</v>
      </c>
      <c r="D29" s="69">
        <v>6.2254346440694119</v>
      </c>
      <c r="E29" s="69">
        <v>6.295049282777601</v>
      </c>
      <c r="F29" s="69">
        <v>7.0550481908314646</v>
      </c>
      <c r="G29" s="69">
        <v>7.4362956077156221</v>
      </c>
    </row>
    <row r="30" spans="1:7" x14ac:dyDescent="0.2">
      <c r="A30" s="66" t="s">
        <v>40</v>
      </c>
      <c r="B30" s="69">
        <v>6.6078071112794028</v>
      </c>
      <c r="C30" s="69">
        <v>6.3024216113127043</v>
      </c>
      <c r="D30" s="69">
        <v>6.4673426150111917</v>
      </c>
      <c r="E30" s="69">
        <v>6.2605185388302935</v>
      </c>
      <c r="F30" s="69">
        <v>5.9831240081712398</v>
      </c>
      <c r="G30" s="69">
        <v>6.5668758848843058</v>
      </c>
    </row>
    <row r="31" spans="1:7" x14ac:dyDescent="0.2">
      <c r="A31" s="66" t="s">
        <v>41</v>
      </c>
      <c r="B31" s="69">
        <v>2.8463544086514543</v>
      </c>
      <c r="C31" s="69">
        <v>2.9317203315303542</v>
      </c>
      <c r="D31" s="69">
        <v>3.4367930956252271</v>
      </c>
      <c r="E31" s="69">
        <v>3.2282204973434689</v>
      </c>
      <c r="F31" s="69">
        <v>3.8594482979323304</v>
      </c>
      <c r="G31" s="69">
        <v>3.8695153106782842</v>
      </c>
    </row>
    <row r="32" spans="1:7" x14ac:dyDescent="0.2">
      <c r="A32" s="66" t="s">
        <v>50</v>
      </c>
      <c r="B32" s="69">
        <v>2.905760341315641</v>
      </c>
      <c r="C32" s="69">
        <v>3.0474058835572788</v>
      </c>
      <c r="D32" s="69">
        <v>2.9982460944623415</v>
      </c>
      <c r="E32" s="69">
        <v>2.9721627411211347</v>
      </c>
      <c r="F32" s="69">
        <v>3.0810647358433494</v>
      </c>
      <c r="G32" s="69">
        <v>3.2070393904974619</v>
      </c>
    </row>
    <row r="33" spans="1:7" x14ac:dyDescent="0.2">
      <c r="A33" s="66" t="s">
        <v>45</v>
      </c>
      <c r="B33" s="69">
        <v>1.8602574777767289</v>
      </c>
      <c r="C33" s="69">
        <v>2.2218801365067575</v>
      </c>
      <c r="D33" s="69">
        <v>2.3833701784440247</v>
      </c>
      <c r="E33" s="69">
        <v>2.1278659194418581</v>
      </c>
      <c r="F33" s="69">
        <v>2.3842534124059824</v>
      </c>
      <c r="G33" s="69">
        <v>2.1562207578196575</v>
      </c>
    </row>
    <row r="34" spans="1:7" x14ac:dyDescent="0.2">
      <c r="A34" s="66" t="s">
        <v>44</v>
      </c>
      <c r="B34" s="69">
        <v>2.175895865766595</v>
      </c>
      <c r="C34" s="69">
        <v>2.7205638841491933</v>
      </c>
      <c r="D34" s="69">
        <v>1.4770632321263188</v>
      </c>
      <c r="E34" s="69">
        <v>2.0112629379808791</v>
      </c>
      <c r="F34" s="69">
        <v>1.8267000849566621</v>
      </c>
      <c r="G34" s="69">
        <v>1.8735748898163671</v>
      </c>
    </row>
    <row r="35" spans="1:7" x14ac:dyDescent="0.2">
      <c r="A35" s="66" t="s">
        <v>43</v>
      </c>
      <c r="B35" s="69">
        <v>1.3097300217673464</v>
      </c>
      <c r="C35" s="69">
        <v>1.4033552312606317</v>
      </c>
      <c r="D35" s="69">
        <v>1.4884089650219798</v>
      </c>
      <c r="E35" s="69">
        <v>1.831016408428392</v>
      </c>
      <c r="F35" s="69">
        <v>1.6923408775549895</v>
      </c>
      <c r="G35" s="69">
        <v>1.7239646799448405</v>
      </c>
    </row>
    <row r="36" spans="1:7" x14ac:dyDescent="0.2">
      <c r="A36" s="66" t="s">
        <v>47</v>
      </c>
      <c r="B36" s="69">
        <v>1.4348015501751412</v>
      </c>
      <c r="C36" s="69">
        <v>1.3454026539638824</v>
      </c>
      <c r="D36" s="69">
        <v>1.4579513401831468</v>
      </c>
      <c r="E36" s="69">
        <v>1.4991247234479623</v>
      </c>
      <c r="F36" s="69">
        <v>1.5624447279096139</v>
      </c>
      <c r="G36" s="69">
        <v>1.4720985107456424</v>
      </c>
    </row>
    <row r="37" spans="1:7" x14ac:dyDescent="0.2">
      <c r="A37" s="66" t="s">
        <v>72</v>
      </c>
      <c r="B37" s="69">
        <v>1.4016278010364707</v>
      </c>
      <c r="C37" s="69">
        <v>2.3001791733473396</v>
      </c>
      <c r="D37" s="69">
        <v>1.4541762187605112</v>
      </c>
      <c r="E37" s="69">
        <v>1.3759139214688016</v>
      </c>
      <c r="F37" s="69">
        <v>1.3079349377046015</v>
      </c>
      <c r="G37" s="69">
        <v>1.3911377989729572</v>
      </c>
    </row>
    <row r="38" spans="1:7" x14ac:dyDescent="0.2">
      <c r="A38" s="66" t="s">
        <v>71</v>
      </c>
      <c r="B38" s="69">
        <v>2.1338928552327365</v>
      </c>
      <c r="C38" s="69">
        <v>1.3826062737351703</v>
      </c>
      <c r="D38" s="69">
        <v>1.8440984367328419</v>
      </c>
      <c r="E38" s="69">
        <v>1.5310226746682658</v>
      </c>
      <c r="F38" s="69">
        <v>1.2446908612311953</v>
      </c>
      <c r="G38" s="69">
        <v>1.3911318877041516</v>
      </c>
    </row>
    <row r="39" spans="1:7" x14ac:dyDescent="0.2">
      <c r="A39" s="67" t="s">
        <v>49</v>
      </c>
      <c r="B39" s="71">
        <v>1.0591520242563035</v>
      </c>
      <c r="C39" s="71">
        <v>1.0107584017362046</v>
      </c>
      <c r="D39" s="71">
        <v>1.0673522048905471</v>
      </c>
      <c r="E39" s="71">
        <v>0.96699873163309924</v>
      </c>
      <c r="F39" s="71">
        <v>1.0686601556848554</v>
      </c>
      <c r="G39" s="71">
        <v>1.0404363706502771</v>
      </c>
    </row>
  </sheetData>
  <mergeCells count="1">
    <mergeCell ref="A2:G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workbookViewId="0">
      <selection activeCell="Q25" sqref="Q25"/>
    </sheetView>
  </sheetViews>
  <sheetFormatPr defaultRowHeight="12" x14ac:dyDescent="0.2"/>
  <cols>
    <col min="1" max="1" width="54.28515625" style="3" customWidth="1"/>
    <col min="2" max="2" width="18.42578125" style="3" customWidth="1"/>
    <col min="3" max="3" width="9.140625" style="3"/>
    <col min="4" max="4" width="12" style="3" customWidth="1"/>
    <col min="5" max="16384" width="9.140625" style="3"/>
  </cols>
  <sheetData>
    <row r="2" spans="1:6" x14ac:dyDescent="0.2">
      <c r="A2" s="96" t="s">
        <v>81</v>
      </c>
      <c r="B2" s="96"/>
      <c r="C2" s="96"/>
      <c r="D2" s="96"/>
      <c r="E2" s="7"/>
      <c r="F2" s="7"/>
    </row>
    <row r="3" spans="1:6" x14ac:dyDescent="0.2">
      <c r="A3" s="4"/>
      <c r="B3" s="4"/>
      <c r="C3" s="4"/>
      <c r="D3" s="4"/>
      <c r="E3" s="4"/>
      <c r="F3" s="4"/>
    </row>
    <row r="4" spans="1:6" x14ac:dyDescent="0.2">
      <c r="A4" s="4"/>
      <c r="B4" s="4"/>
      <c r="C4" s="4"/>
      <c r="D4" s="4"/>
      <c r="E4" s="4"/>
      <c r="F4" s="4"/>
    </row>
    <row r="5" spans="1:6" x14ac:dyDescent="0.2">
      <c r="A5" s="4"/>
      <c r="B5" s="4"/>
      <c r="C5" s="4"/>
      <c r="D5" s="4"/>
      <c r="E5" s="4"/>
      <c r="F5" s="4"/>
    </row>
    <row r="6" spans="1:6" x14ac:dyDescent="0.2">
      <c r="A6" s="4"/>
      <c r="B6" s="4"/>
      <c r="C6" s="4"/>
      <c r="D6" s="4"/>
      <c r="E6" s="4"/>
      <c r="F6" s="4"/>
    </row>
    <row r="7" spans="1:6" x14ac:dyDescent="0.2">
      <c r="A7" s="4"/>
      <c r="B7" s="4"/>
      <c r="C7" s="4"/>
      <c r="D7" s="4"/>
      <c r="E7" s="4"/>
      <c r="F7" s="4"/>
    </row>
    <row r="8" spans="1:6" x14ac:dyDescent="0.2">
      <c r="A8" s="4"/>
      <c r="B8" s="4"/>
      <c r="C8" s="4"/>
      <c r="D8" s="4"/>
      <c r="E8" s="4"/>
      <c r="F8" s="4"/>
    </row>
    <row r="9" spans="1:6" x14ac:dyDescent="0.2">
      <c r="A9" s="4"/>
      <c r="B9" s="4"/>
      <c r="C9" s="4"/>
      <c r="D9" s="4"/>
      <c r="E9" s="4"/>
      <c r="F9" s="4"/>
    </row>
    <row r="10" spans="1:6" x14ac:dyDescent="0.2">
      <c r="A10" s="4"/>
      <c r="B10" s="4"/>
      <c r="C10" s="4"/>
      <c r="D10" s="4"/>
      <c r="E10" s="4"/>
      <c r="F10" s="4"/>
    </row>
    <row r="11" spans="1:6" x14ac:dyDescent="0.2">
      <c r="A11" s="4"/>
      <c r="B11" s="4"/>
      <c r="C11" s="4"/>
      <c r="D11" s="4"/>
      <c r="E11" s="4"/>
      <c r="F11" s="4"/>
    </row>
    <row r="12" spans="1:6" x14ac:dyDescent="0.2">
      <c r="A12" s="4"/>
      <c r="B12" s="4"/>
      <c r="C12" s="4"/>
      <c r="D12" s="4"/>
      <c r="E12" s="4"/>
      <c r="F12" s="4"/>
    </row>
    <row r="13" spans="1:6" x14ac:dyDescent="0.2">
      <c r="A13" s="4"/>
      <c r="B13" s="4"/>
      <c r="C13" s="4"/>
      <c r="D13" s="4"/>
      <c r="E13" s="4"/>
      <c r="F13" s="4"/>
    </row>
    <row r="14" spans="1:6" x14ac:dyDescent="0.2">
      <c r="A14" s="4"/>
      <c r="B14" s="4"/>
      <c r="C14" s="4"/>
      <c r="D14" s="4"/>
      <c r="E14" s="4"/>
      <c r="F14" s="4"/>
    </row>
    <row r="15" spans="1:6" x14ac:dyDescent="0.2">
      <c r="A15" s="4"/>
      <c r="B15" s="4"/>
      <c r="C15" s="4"/>
      <c r="D15" s="4"/>
      <c r="E15" s="4"/>
      <c r="F15" s="4"/>
    </row>
    <row r="16" spans="1:6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5"/>
    </row>
    <row r="21" spans="1:6" x14ac:dyDescent="0.2">
      <c r="A21" s="93" t="s">
        <v>87</v>
      </c>
      <c r="B21" s="83" t="s">
        <v>52</v>
      </c>
    </row>
    <row r="22" spans="1:6" ht="13.5" customHeight="1" x14ac:dyDescent="0.2">
      <c r="A22" s="54" t="s">
        <v>53</v>
      </c>
      <c r="B22" s="88">
        <v>13</v>
      </c>
    </row>
    <row r="23" spans="1:6" ht="14.25" customHeight="1" x14ac:dyDescent="0.2">
      <c r="A23" s="55" t="s">
        <v>54</v>
      </c>
      <c r="B23" s="89">
        <v>1.9</v>
      </c>
    </row>
    <row r="24" spans="1:6" ht="15" customHeight="1" x14ac:dyDescent="0.2">
      <c r="A24" s="55" t="s">
        <v>55</v>
      </c>
      <c r="B24" s="89">
        <v>3.7</v>
      </c>
    </row>
    <row r="25" spans="1:6" ht="13.5" customHeight="1" x14ac:dyDescent="0.2">
      <c r="A25" s="55" t="s">
        <v>56</v>
      </c>
      <c r="B25" s="89">
        <v>15.2</v>
      </c>
    </row>
    <row r="26" spans="1:6" ht="15" customHeight="1" x14ac:dyDescent="0.2">
      <c r="A26" s="55" t="s">
        <v>68</v>
      </c>
      <c r="B26" s="89">
        <v>0.2</v>
      </c>
    </row>
    <row r="27" spans="1:6" ht="14.25" customHeight="1" x14ac:dyDescent="0.2">
      <c r="A27" s="55" t="s">
        <v>69</v>
      </c>
      <c r="B27" s="89">
        <v>16.2</v>
      </c>
    </row>
    <row r="28" spans="1:6" ht="15" customHeight="1" x14ac:dyDescent="0.2">
      <c r="A28" s="55" t="s">
        <v>59</v>
      </c>
      <c r="B28" s="89">
        <v>17.899999999999999</v>
      </c>
    </row>
    <row r="29" spans="1:6" ht="15" customHeight="1" x14ac:dyDescent="0.2">
      <c r="A29" s="55" t="s">
        <v>60</v>
      </c>
      <c r="B29" s="89">
        <v>21.8</v>
      </c>
    </row>
    <row r="30" spans="1:6" ht="13.5" customHeight="1" x14ac:dyDescent="0.2">
      <c r="A30" s="56" t="s">
        <v>61</v>
      </c>
      <c r="B30" s="90">
        <v>10.1</v>
      </c>
    </row>
    <row r="32" spans="1:6" x14ac:dyDescent="0.2">
      <c r="A32" s="93" t="s">
        <v>88</v>
      </c>
      <c r="B32" s="83" t="s">
        <v>52</v>
      </c>
    </row>
    <row r="33" spans="1:2" ht="15.75" customHeight="1" x14ac:dyDescent="0.2">
      <c r="A33" s="54" t="s">
        <v>53</v>
      </c>
      <c r="B33" s="88">
        <v>12.4</v>
      </c>
    </row>
    <row r="34" spans="1:2" ht="15" customHeight="1" x14ac:dyDescent="0.2">
      <c r="A34" s="55" t="s">
        <v>54</v>
      </c>
      <c r="B34" s="89">
        <v>1.6</v>
      </c>
    </row>
    <row r="35" spans="1:2" ht="13.5" customHeight="1" x14ac:dyDescent="0.2">
      <c r="A35" s="55" t="s">
        <v>55</v>
      </c>
      <c r="B35" s="89">
        <v>3.6</v>
      </c>
    </row>
    <row r="36" spans="1:2" ht="13.5" customHeight="1" x14ac:dyDescent="0.2">
      <c r="A36" s="55" t="s">
        <v>56</v>
      </c>
      <c r="B36" s="89">
        <v>12.6</v>
      </c>
    </row>
    <row r="37" spans="1:2" ht="14.25" customHeight="1" x14ac:dyDescent="0.2">
      <c r="A37" s="55" t="s">
        <v>57</v>
      </c>
      <c r="B37" s="89">
        <v>0.2</v>
      </c>
    </row>
    <row r="38" spans="1:2" ht="15" customHeight="1" x14ac:dyDescent="0.2">
      <c r="A38" s="55" t="s">
        <v>58</v>
      </c>
      <c r="B38" s="89">
        <v>15.5</v>
      </c>
    </row>
    <row r="39" spans="1:2" ht="14.25" customHeight="1" x14ac:dyDescent="0.2">
      <c r="A39" s="55" t="s">
        <v>59</v>
      </c>
      <c r="B39" s="89">
        <v>17.100000000000001</v>
      </c>
    </row>
    <row r="40" spans="1:2" ht="14.25" customHeight="1" x14ac:dyDescent="0.2">
      <c r="A40" s="55" t="s">
        <v>60</v>
      </c>
      <c r="B40" s="89">
        <v>25.5</v>
      </c>
    </row>
    <row r="41" spans="1:2" ht="15" customHeight="1" x14ac:dyDescent="0.2">
      <c r="A41" s="56" t="s">
        <v>61</v>
      </c>
      <c r="B41" s="90">
        <v>11.5</v>
      </c>
    </row>
  </sheetData>
  <mergeCells count="1">
    <mergeCell ref="A2:D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M18" sqref="M18"/>
    </sheetView>
  </sheetViews>
  <sheetFormatPr defaultRowHeight="12" x14ac:dyDescent="0.2"/>
  <cols>
    <col min="1" max="9" width="9.140625" style="3"/>
    <col min="10" max="10" width="11.42578125" style="3" customWidth="1"/>
    <col min="11" max="11" width="11.5703125" style="3" customWidth="1"/>
    <col min="12" max="12" width="11.28515625" style="3" customWidth="1"/>
    <col min="13" max="13" width="11.7109375" style="3" customWidth="1"/>
    <col min="14" max="16384" width="9.140625" style="3"/>
  </cols>
  <sheetData>
    <row r="2" spans="1:10" x14ac:dyDescent="0.2">
      <c r="A2" s="96" t="s">
        <v>82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13" x14ac:dyDescent="0.2">
      <c r="A22" s="78" t="s">
        <v>0</v>
      </c>
      <c r="B22" s="79" t="s">
        <v>1</v>
      </c>
      <c r="C22" s="79" t="s">
        <v>2</v>
      </c>
      <c r="D22" s="79" t="s">
        <v>3</v>
      </c>
      <c r="E22" s="79" t="s">
        <v>4</v>
      </c>
      <c r="F22" s="79" t="s">
        <v>5</v>
      </c>
      <c r="G22" s="79" t="s">
        <v>6</v>
      </c>
      <c r="H22" s="79" t="s">
        <v>7</v>
      </c>
      <c r="I22" s="79" t="s">
        <v>8</v>
      </c>
      <c r="J22" s="79" t="s">
        <v>9</v>
      </c>
      <c r="K22" s="79" t="s">
        <v>10</v>
      </c>
      <c r="L22" s="79" t="s">
        <v>11</v>
      </c>
      <c r="M22" s="80" t="s">
        <v>12</v>
      </c>
    </row>
    <row r="23" spans="1:13" x14ac:dyDescent="0.2">
      <c r="A23" s="77">
        <v>2016</v>
      </c>
      <c r="B23" s="6">
        <v>-90.5</v>
      </c>
      <c r="C23" s="6">
        <v>-148.5</v>
      </c>
      <c r="D23" s="6">
        <v>-205.5</v>
      </c>
      <c r="E23" s="6">
        <v>-176.4</v>
      </c>
      <c r="F23" s="6">
        <v>-174.7</v>
      </c>
      <c r="G23" s="6">
        <v>-167.2</v>
      </c>
      <c r="H23" s="6">
        <v>-148.5</v>
      </c>
      <c r="I23" s="6">
        <v>-183.1</v>
      </c>
      <c r="J23" s="70">
        <v>-168</v>
      </c>
      <c r="K23" s="6">
        <v>-179.4</v>
      </c>
      <c r="L23" s="6">
        <v>-135.9</v>
      </c>
      <c r="M23" s="6">
        <v>-197.9</v>
      </c>
    </row>
    <row r="24" spans="1:13" x14ac:dyDescent="0.2">
      <c r="A24" s="77">
        <v>2017</v>
      </c>
      <c r="B24" s="6">
        <v>-127.3</v>
      </c>
      <c r="C24" s="6">
        <v>-156.1</v>
      </c>
      <c r="D24" s="6">
        <v>-219.1</v>
      </c>
      <c r="E24" s="6">
        <v>-207.3</v>
      </c>
      <c r="F24" s="6">
        <v>-225.7</v>
      </c>
      <c r="G24" s="6">
        <v>-217.7</v>
      </c>
      <c r="H24" s="6">
        <v>-205.3</v>
      </c>
      <c r="I24" s="6">
        <v>-221.8</v>
      </c>
      <c r="J24" s="6">
        <v>-206.9</v>
      </c>
      <c r="K24" s="6">
        <v>-197.7</v>
      </c>
      <c r="L24" s="6">
        <v>-183.2</v>
      </c>
      <c r="M24" s="6">
        <v>-238.3</v>
      </c>
    </row>
    <row r="25" spans="1:13" x14ac:dyDescent="0.2">
      <c r="A25" s="77">
        <v>2018</v>
      </c>
      <c r="B25" s="70">
        <v>-154</v>
      </c>
      <c r="C25" s="6">
        <v>-212.1</v>
      </c>
      <c r="D25" s="70">
        <v>-282</v>
      </c>
      <c r="E25" s="6">
        <v>-244.9</v>
      </c>
      <c r="F25" s="6">
        <v>-282.60000000000002</v>
      </c>
      <c r="G25" s="6">
        <v>-244.6</v>
      </c>
      <c r="H25" s="6">
        <v>-269.2</v>
      </c>
      <c r="I25" s="6">
        <v>-262.10000000000002</v>
      </c>
      <c r="J25" s="6">
        <v>-266.7</v>
      </c>
      <c r="K25" s="6">
        <v>-281.60000000000002</v>
      </c>
      <c r="L25" s="6">
        <v>-253.70000000000005</v>
      </c>
      <c r="M25" s="6">
        <v>-300.49999999999994</v>
      </c>
    </row>
    <row r="26" spans="1:13" x14ac:dyDescent="0.2">
      <c r="A26" s="77">
        <v>2019</v>
      </c>
      <c r="B26" s="6">
        <v>-138.30000000000001</v>
      </c>
      <c r="C26" s="6">
        <v>-217.9</v>
      </c>
      <c r="D26" s="6">
        <v>-276.60000000000002</v>
      </c>
      <c r="E26" s="70">
        <v>-300</v>
      </c>
      <c r="F26" s="6">
        <v>-271.10000000000002</v>
      </c>
      <c r="G26" s="6">
        <v>-243.2</v>
      </c>
      <c r="H26" s="6">
        <v>-278.89999999999998</v>
      </c>
      <c r="I26" s="6">
        <v>-258.5</v>
      </c>
      <c r="J26" s="6">
        <v>-262.89999999999998</v>
      </c>
      <c r="K26" s="70">
        <v>-257</v>
      </c>
      <c r="L26" s="6">
        <v>-237.5</v>
      </c>
      <c r="M26" s="6">
        <v>-321.39999999999998</v>
      </c>
    </row>
    <row r="27" spans="1:13" x14ac:dyDescent="0.2">
      <c r="A27" s="77">
        <v>2020</v>
      </c>
      <c r="B27" s="6">
        <v>-160.30000000000001</v>
      </c>
      <c r="C27" s="6">
        <v>-239.5</v>
      </c>
      <c r="D27" s="6">
        <v>-290.3</v>
      </c>
      <c r="E27" s="6">
        <v>-135.80000000000001</v>
      </c>
      <c r="F27" s="6">
        <v>-173.7</v>
      </c>
      <c r="G27" s="6">
        <v>-223.9</v>
      </c>
      <c r="H27" s="6">
        <v>-287.5</v>
      </c>
      <c r="I27" s="6">
        <v>-269.7</v>
      </c>
      <c r="J27" s="70">
        <v>-296</v>
      </c>
      <c r="K27" s="6">
        <v>-244.2</v>
      </c>
      <c r="L27" s="6">
        <v>-260.89999999999998</v>
      </c>
      <c r="M27" s="70">
        <v>-349</v>
      </c>
    </row>
    <row r="28" spans="1:13" x14ac:dyDescent="0.2">
      <c r="A28" s="61">
        <v>2021</v>
      </c>
      <c r="B28" s="71">
        <v>-201</v>
      </c>
      <c r="C28" s="68">
        <v>-294.5</v>
      </c>
      <c r="D28" s="71">
        <v>-343</v>
      </c>
      <c r="E28" s="68"/>
      <c r="F28" s="68"/>
      <c r="G28" s="68"/>
      <c r="H28" s="68"/>
      <c r="I28" s="68"/>
      <c r="J28" s="68"/>
      <c r="K28" s="68"/>
      <c r="L28" s="68"/>
      <c r="M28" s="68"/>
    </row>
  </sheetData>
  <mergeCells count="1">
    <mergeCell ref="A2:J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workbookViewId="0">
      <selection activeCell="E11" sqref="E11"/>
    </sheetView>
  </sheetViews>
  <sheetFormatPr defaultRowHeight="12" x14ac:dyDescent="0.2"/>
  <cols>
    <col min="1" max="1" width="28.42578125" style="3" customWidth="1"/>
    <col min="2" max="2" width="17.7109375" style="3" customWidth="1"/>
    <col min="3" max="3" width="18" style="3" customWidth="1"/>
    <col min="4" max="4" width="22.140625" style="3" customWidth="1"/>
    <col min="5" max="16384" width="9.140625" style="3"/>
  </cols>
  <sheetData>
    <row r="2" spans="1:6" x14ac:dyDescent="0.2">
      <c r="A2" s="108" t="s">
        <v>99</v>
      </c>
      <c r="B2" s="108"/>
      <c r="C2" s="108"/>
      <c r="D2" s="108"/>
      <c r="E2" s="108"/>
      <c r="F2" s="13"/>
    </row>
    <row r="3" spans="1:6" x14ac:dyDescent="0.2">
      <c r="A3" s="4"/>
      <c r="B3" s="4"/>
      <c r="C3" s="4"/>
      <c r="D3" s="4"/>
      <c r="E3" s="4"/>
      <c r="F3" s="4"/>
    </row>
    <row r="4" spans="1:6" x14ac:dyDescent="0.2">
      <c r="A4" s="4"/>
      <c r="B4" s="4"/>
      <c r="C4" s="4"/>
      <c r="D4" s="4"/>
      <c r="E4" s="4"/>
      <c r="F4" s="4"/>
    </row>
    <row r="5" spans="1:6" x14ac:dyDescent="0.2">
      <c r="A5" s="4"/>
      <c r="B5" s="4"/>
      <c r="C5" s="4"/>
      <c r="D5" s="4"/>
      <c r="E5" s="4"/>
      <c r="F5" s="4"/>
    </row>
    <row r="6" spans="1:6" x14ac:dyDescent="0.2">
      <c r="A6" s="4"/>
      <c r="B6" s="4"/>
      <c r="C6" s="4"/>
      <c r="D6" s="4"/>
      <c r="E6" s="4"/>
      <c r="F6" s="4"/>
    </row>
    <row r="7" spans="1:6" x14ac:dyDescent="0.2">
      <c r="A7" s="4"/>
      <c r="B7" s="4"/>
      <c r="C7" s="4"/>
      <c r="D7" s="4"/>
      <c r="E7" s="4"/>
      <c r="F7" s="4"/>
    </row>
    <row r="8" spans="1:6" x14ac:dyDescent="0.2">
      <c r="A8" s="4"/>
      <c r="B8" s="4"/>
      <c r="C8" s="4"/>
      <c r="D8" s="4"/>
      <c r="E8" s="4"/>
      <c r="F8" s="4"/>
    </row>
    <row r="9" spans="1:6" x14ac:dyDescent="0.2">
      <c r="A9" s="4"/>
      <c r="B9" s="4"/>
      <c r="C9" s="4"/>
      <c r="D9" s="4"/>
      <c r="E9" s="4"/>
      <c r="F9" s="4"/>
    </row>
    <row r="10" spans="1:6" x14ac:dyDescent="0.2">
      <c r="A10" s="4"/>
      <c r="B10" s="4"/>
      <c r="C10" s="4"/>
      <c r="D10" s="4"/>
      <c r="E10" s="4"/>
      <c r="F10" s="4"/>
    </row>
    <row r="11" spans="1:6" x14ac:dyDescent="0.2">
      <c r="A11" s="4"/>
      <c r="B11" s="4"/>
      <c r="C11" s="4"/>
      <c r="D11" s="4"/>
      <c r="E11" s="4"/>
      <c r="F11" s="4"/>
    </row>
    <row r="12" spans="1:6" x14ac:dyDescent="0.2">
      <c r="A12" s="4"/>
      <c r="B12" s="4"/>
      <c r="C12" s="4"/>
      <c r="D12" s="4"/>
      <c r="E12" s="4"/>
      <c r="F12" s="4"/>
    </row>
    <row r="13" spans="1:6" x14ac:dyDescent="0.2">
      <c r="A13" s="4"/>
      <c r="B13" s="4"/>
      <c r="C13" s="4"/>
      <c r="D13" s="4"/>
      <c r="E13" s="4"/>
      <c r="F13" s="4"/>
    </row>
    <row r="14" spans="1:6" x14ac:dyDescent="0.2">
      <c r="A14" s="4"/>
      <c r="B14" s="4"/>
      <c r="C14" s="4"/>
      <c r="D14" s="4"/>
      <c r="E14" s="4"/>
      <c r="F14" s="4"/>
    </row>
    <row r="15" spans="1:6" x14ac:dyDescent="0.2">
      <c r="A15" s="4"/>
      <c r="B15" s="4"/>
      <c r="C15" s="4"/>
      <c r="D15" s="4"/>
      <c r="E15" s="4"/>
      <c r="F15" s="4"/>
    </row>
    <row r="16" spans="1:6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4"/>
      <c r="B20" s="4"/>
      <c r="C20" s="4"/>
      <c r="D20" s="4"/>
      <c r="E20" s="4"/>
      <c r="F20" s="4"/>
    </row>
    <row r="21" spans="1:6" x14ac:dyDescent="0.2">
      <c r="A21" s="4"/>
      <c r="B21" s="4"/>
      <c r="C21" s="4"/>
      <c r="D21" s="4"/>
      <c r="E21" s="4"/>
      <c r="F21" s="4"/>
    </row>
    <row r="22" spans="1:6" x14ac:dyDescent="0.2">
      <c r="A22" s="4"/>
      <c r="B22" s="4"/>
      <c r="C22" s="4"/>
      <c r="D22" s="4"/>
      <c r="E22" s="4"/>
      <c r="F22" s="4"/>
    </row>
    <row r="23" spans="1:6" x14ac:dyDescent="0.2">
      <c r="A23" s="4"/>
      <c r="B23" s="4"/>
      <c r="C23" s="4"/>
      <c r="D23" s="4"/>
      <c r="E23" s="4"/>
      <c r="F23" s="4"/>
    </row>
    <row r="25" spans="1:6" x14ac:dyDescent="0.2">
      <c r="A25" s="57" t="s">
        <v>73</v>
      </c>
      <c r="B25" s="58" t="s">
        <v>74</v>
      </c>
      <c r="C25" s="58" t="s">
        <v>75</v>
      </c>
      <c r="D25" s="59" t="s">
        <v>76</v>
      </c>
      <c r="E25" s="6"/>
    </row>
    <row r="26" spans="1:6" ht="15.75" customHeight="1" x14ac:dyDescent="0.2">
      <c r="A26" s="24" t="s">
        <v>83</v>
      </c>
      <c r="B26" s="26">
        <v>416.4</v>
      </c>
      <c r="C26" s="26">
        <v>861.1</v>
      </c>
      <c r="D26" s="27">
        <v>-444.7</v>
      </c>
      <c r="E26" s="6"/>
    </row>
    <row r="27" spans="1:6" ht="15" customHeight="1" x14ac:dyDescent="0.2">
      <c r="A27" s="25" t="s">
        <v>84</v>
      </c>
      <c r="B27" s="28">
        <v>528.20000000000005</v>
      </c>
      <c r="C27" s="28">
        <v>1030.7</v>
      </c>
      <c r="D27" s="29">
        <v>-502.5</v>
      </c>
      <c r="E27" s="6"/>
    </row>
    <row r="28" spans="1:6" ht="14.25" customHeight="1" x14ac:dyDescent="0.2">
      <c r="A28" s="25" t="s">
        <v>85</v>
      </c>
      <c r="B28" s="28">
        <v>677.9</v>
      </c>
      <c r="C28" s="28">
        <v>1326</v>
      </c>
      <c r="D28" s="29">
        <v>-648.1</v>
      </c>
      <c r="E28" s="6"/>
    </row>
    <row r="29" spans="1:6" ht="14.25" customHeight="1" x14ac:dyDescent="0.2">
      <c r="A29" s="25" t="s">
        <v>86</v>
      </c>
      <c r="B29" s="28">
        <v>732.9</v>
      </c>
      <c r="C29" s="28">
        <v>1365.6</v>
      </c>
      <c r="D29" s="29">
        <v>-632.70000000000005</v>
      </c>
      <c r="E29" s="6"/>
    </row>
    <row r="30" spans="1:6" ht="13.5" customHeight="1" x14ac:dyDescent="0.2">
      <c r="A30" s="25" t="s">
        <v>87</v>
      </c>
      <c r="B30" s="28">
        <v>675</v>
      </c>
      <c r="C30" s="28">
        <v>1365.1</v>
      </c>
      <c r="D30" s="29">
        <v>-690.1</v>
      </c>
      <c r="E30" s="6"/>
    </row>
    <row r="31" spans="1:6" ht="13.5" customHeight="1" x14ac:dyDescent="0.2">
      <c r="A31" s="25" t="s">
        <v>88</v>
      </c>
      <c r="B31" s="28">
        <v>712.7</v>
      </c>
      <c r="C31" s="28">
        <v>1551.1</v>
      </c>
      <c r="D31" s="29">
        <v>-838.4</v>
      </c>
      <c r="E31" s="6"/>
    </row>
  </sheetData>
  <mergeCells count="1">
    <mergeCell ref="A2:E2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6"/>
  <sheetViews>
    <sheetView workbookViewId="0">
      <selection activeCell="P13" sqref="P13"/>
    </sheetView>
  </sheetViews>
  <sheetFormatPr defaultRowHeight="12" x14ac:dyDescent="0.2"/>
  <cols>
    <col min="1" max="1" width="17.85546875" style="3" customWidth="1"/>
    <col min="2" max="2" width="6.28515625" style="3" bestFit="1" customWidth="1"/>
    <col min="3" max="3" width="6.85546875" style="3" bestFit="1" customWidth="1"/>
    <col min="4" max="4" width="7.7109375" style="3" bestFit="1" customWidth="1"/>
    <col min="5" max="5" width="7.5703125" style="3" bestFit="1" customWidth="1"/>
    <col min="6" max="6" width="6.7109375" style="3" bestFit="1" customWidth="1"/>
    <col min="7" max="7" width="7.5703125" style="3" bestFit="1" customWidth="1"/>
    <col min="8" max="8" width="7.85546875" style="3" bestFit="1" customWidth="1"/>
    <col min="9" max="9" width="9.28515625" style="3" bestFit="1" customWidth="1"/>
    <col min="10" max="10" width="7.5703125" style="3" bestFit="1" customWidth="1"/>
    <col min="11" max="11" width="6.7109375" style="3" bestFit="1" customWidth="1"/>
    <col min="12" max="12" width="7.7109375" style="3" customWidth="1"/>
    <col min="13" max="13" width="8.42578125" style="3" bestFit="1" customWidth="1"/>
    <col min="14" max="14" width="6.140625" style="3" bestFit="1" customWidth="1"/>
    <col min="15" max="15" width="6.85546875" style="3" bestFit="1" customWidth="1"/>
    <col min="16" max="16" width="7.7109375" style="3" bestFit="1" customWidth="1"/>
    <col min="17" max="17" width="7.5703125" style="3" bestFit="1" customWidth="1"/>
    <col min="18" max="18" width="9.28515625" style="3" customWidth="1"/>
    <col min="19" max="20" width="9.28515625" style="3" bestFit="1" customWidth="1"/>
    <col min="21" max="21" width="8.28515625" style="3" customWidth="1"/>
    <col min="22" max="22" width="9.140625" style="3" customWidth="1"/>
    <col min="23" max="23" width="8.42578125" style="3" customWidth="1"/>
    <col min="24" max="26" width="9.28515625" style="3" bestFit="1" customWidth="1"/>
    <col min="27" max="27" width="9.28515625" style="3" customWidth="1"/>
    <col min="28" max="28" width="9.28515625" style="3" bestFit="1" customWidth="1"/>
    <col min="29" max="16384" width="9.140625" style="3"/>
  </cols>
  <sheetData>
    <row r="2" spans="1:12" x14ac:dyDescent="0.2">
      <c r="A2" s="96" t="s">
        <v>93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2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2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2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2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2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29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29" x14ac:dyDescent="0.2">
      <c r="A18" s="5"/>
    </row>
    <row r="19" spans="1:29" x14ac:dyDescent="0.2">
      <c r="A19" s="5"/>
      <c r="AC19" s="6"/>
    </row>
    <row r="20" spans="1:29" x14ac:dyDescent="0.2">
      <c r="A20" s="5"/>
      <c r="AC20" s="6"/>
    </row>
    <row r="21" spans="1:29" x14ac:dyDescent="0.2">
      <c r="A21" s="5"/>
      <c r="AC21" s="6"/>
    </row>
    <row r="22" spans="1:29" x14ac:dyDescent="0.2">
      <c r="A22" s="5"/>
      <c r="AC22" s="6"/>
    </row>
    <row r="23" spans="1:29" x14ac:dyDescent="0.2">
      <c r="A23" s="97"/>
      <c r="B23" s="99">
        <v>2019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>
        <v>2020</v>
      </c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>
        <v>2021</v>
      </c>
      <c r="AA23" s="100"/>
      <c r="AB23" s="99"/>
      <c r="AC23" s="6"/>
    </row>
    <row r="24" spans="1:29" x14ac:dyDescent="0.2">
      <c r="A24" s="98"/>
      <c r="B24" s="51" t="s">
        <v>13</v>
      </c>
      <c r="C24" s="51" t="s">
        <v>14</v>
      </c>
      <c r="D24" s="51" t="s">
        <v>15</v>
      </c>
      <c r="E24" s="51" t="s">
        <v>16</v>
      </c>
      <c r="F24" s="51" t="s">
        <v>17</v>
      </c>
      <c r="G24" s="51" t="s">
        <v>18</v>
      </c>
      <c r="H24" s="51" t="s">
        <v>19</v>
      </c>
      <c r="I24" s="51" t="s">
        <v>20</v>
      </c>
      <c r="J24" s="51" t="s">
        <v>21</v>
      </c>
      <c r="K24" s="51" t="s">
        <v>22</v>
      </c>
      <c r="L24" s="51" t="s">
        <v>23</v>
      </c>
      <c r="M24" s="51" t="s">
        <v>24</v>
      </c>
      <c r="N24" s="51" t="s">
        <v>13</v>
      </c>
      <c r="O24" s="51" t="s">
        <v>14</v>
      </c>
      <c r="P24" s="51" t="s">
        <v>15</v>
      </c>
      <c r="Q24" s="51" t="s">
        <v>16</v>
      </c>
      <c r="R24" s="51" t="s">
        <v>17</v>
      </c>
      <c r="S24" s="51" t="s">
        <v>25</v>
      </c>
      <c r="T24" s="51" t="s">
        <v>19</v>
      </c>
      <c r="U24" s="51" t="s">
        <v>26</v>
      </c>
      <c r="V24" s="51" t="s">
        <v>21</v>
      </c>
      <c r="W24" s="51" t="s">
        <v>27</v>
      </c>
      <c r="X24" s="51" t="s">
        <v>23</v>
      </c>
      <c r="Y24" s="51" t="s">
        <v>24</v>
      </c>
      <c r="Z24" s="51" t="s">
        <v>13</v>
      </c>
      <c r="AA24" s="52" t="s">
        <v>14</v>
      </c>
      <c r="AB24" s="51" t="s">
        <v>15</v>
      </c>
      <c r="AC24" s="6"/>
    </row>
    <row r="25" spans="1:29" ht="28.5" customHeight="1" x14ac:dyDescent="0.2">
      <c r="A25" s="49" t="s">
        <v>79</v>
      </c>
      <c r="B25" s="39">
        <v>107.04955714362214</v>
      </c>
      <c r="C25" s="39">
        <v>103.05469693630643</v>
      </c>
      <c r="D25" s="39">
        <v>106.5540849399146</v>
      </c>
      <c r="E25" s="39">
        <v>83.804058120513616</v>
      </c>
      <c r="F25" s="39">
        <v>97.663587687631406</v>
      </c>
      <c r="G25" s="39">
        <v>96.047232355670943</v>
      </c>
      <c r="H25" s="39">
        <v>108.87893967295254</v>
      </c>
      <c r="I25" s="26">
        <v>93.476142278451405</v>
      </c>
      <c r="J25" s="39">
        <v>116.03027535062083</v>
      </c>
      <c r="K25" s="39">
        <v>112.37403253245004</v>
      </c>
      <c r="L25" s="39">
        <v>99.332915825323369</v>
      </c>
      <c r="M25" s="40">
        <v>81.894486392152885</v>
      </c>
      <c r="N25" s="48">
        <v>100.54069338788538</v>
      </c>
      <c r="O25" s="48">
        <v>111.77933359663091</v>
      </c>
      <c r="P25" s="48">
        <v>85.694935103741471</v>
      </c>
      <c r="Q25" s="28">
        <v>71.283537880135214</v>
      </c>
      <c r="R25" s="48">
        <v>103.90424682350312</v>
      </c>
      <c r="S25" s="48">
        <v>121.75061963317823</v>
      </c>
      <c r="T25" s="28">
        <v>110.31315379040727</v>
      </c>
      <c r="U25" s="28">
        <v>78.376764810035453</v>
      </c>
      <c r="V25" s="28">
        <v>129.49769232961904</v>
      </c>
      <c r="W25" s="28">
        <v>117.47585360993436</v>
      </c>
      <c r="X25" s="28">
        <v>105.08585699580438</v>
      </c>
      <c r="Y25" s="21">
        <v>83.287463510424814</v>
      </c>
      <c r="Z25" s="45">
        <v>90.924906043100663</v>
      </c>
      <c r="AA25" s="29">
        <v>114.41186008293316</v>
      </c>
      <c r="AB25" s="41">
        <v>126.519650972162</v>
      </c>
      <c r="AC25" s="6"/>
    </row>
    <row r="26" spans="1:29" ht="40.5" customHeight="1" x14ac:dyDescent="0.2">
      <c r="A26" s="37" t="s">
        <v>80</v>
      </c>
      <c r="B26" s="42">
        <f>IF(220321.7383="","-",234254.08835/220321.7383*100)</f>
        <v>106.32363840150403</v>
      </c>
      <c r="C26" s="43">
        <f>IF(215472.31369="","-",241409.84081/215472.31369*100)</f>
        <v>112.03752197942065</v>
      </c>
      <c r="D26" s="43">
        <f>IF(242121.38159="","-",257232.04683/242121.38159*100)</f>
        <v>106.24094623150131</v>
      </c>
      <c r="E26" s="43">
        <f>IF(199735.58403="","-",215570.89403/199735.58403*100)</f>
        <v>107.92813662968615</v>
      </c>
      <c r="F26" s="43">
        <f>IF(223023.34378="","-",210534.26912/223023.34378*100)</f>
        <v>94.400104290284631</v>
      </c>
      <c r="G26" s="43">
        <f>IF(214123.17565="","-",202212.33865/214123.17565*100)</f>
        <v>94.437390084542201</v>
      </c>
      <c r="H26" s="43">
        <f>IF(218832.76993="","-",220166.65021/218832.76993*100)</f>
        <v>100.6095432052643</v>
      </c>
      <c r="I26" s="43">
        <f>IF(218601.82808="","-",205803.2912/218601.82808*100)</f>
        <v>94.145274542115814</v>
      </c>
      <c r="J26" s="43">
        <f>IF(207304.07378="","-",238794.12546/207304.07378*100)</f>
        <v>115.19027152038439</v>
      </c>
      <c r="K26" s="43">
        <f>IF(258965.48256="","-",268342.58823/258965.48256*100)</f>
        <v>103.62098669571817</v>
      </c>
      <c r="L26" s="43">
        <f>IF(268843.90574="","-",266552.51729/268843.90574*100)</f>
        <v>99.147688156183818</v>
      </c>
      <c r="M26" s="44">
        <f>IF(218827.70429="","-",218291.815/218827.70429*100)</f>
        <v>99.755109028932736</v>
      </c>
      <c r="N26" s="20">
        <f>IF(234254.08835="","-",219472.10441/234254.08835*100)</f>
        <v>93.68976480021378</v>
      </c>
      <c r="O26" s="20">
        <f>IF(241409.84081="","-",245324.45574/241409.84081*100)</f>
        <v>101.62156394157972</v>
      </c>
      <c r="P26" s="20">
        <f>IF(257232.04683="","-",210230.63314/257232.04683*100)</f>
        <v>81.728010071364707</v>
      </c>
      <c r="Q26" s="20">
        <f>IF(215570.89403="","-",149859.83301/215570.89403*100)</f>
        <v>69.517656214361068</v>
      </c>
      <c r="R26" s="20">
        <f>IF(210534.26912="","-",155710.73078/210534.26912*100)</f>
        <v>73.959803043393492</v>
      </c>
      <c r="S26" s="20">
        <f>IF(202212.33865="","-",189578.77956/202212.33865*100)</f>
        <v>93.752330261178145</v>
      </c>
      <c r="T26" s="20">
        <f>IF(220166.65021="","-",209130.33065/220166.65021*100)</f>
        <v>94.987288243031671</v>
      </c>
      <c r="U26" s="20">
        <f>IF(205803.2912="","-",163909.5874/205803.2912*100)</f>
        <v>79.643812518387932</v>
      </c>
      <c r="V26" s="20">
        <f>IF(238794.12546="","-",212259.13319/238794.12546*100)</f>
        <v>88.887920831852767</v>
      </c>
      <c r="W26" s="20">
        <f>IF(268342.58823="","-",249353.22858/268342.58823*100)</f>
        <v>92.923464078044901</v>
      </c>
      <c r="X26" s="20">
        <f>IF(266552.51729="","-",262034.9772/266552.51729*100)</f>
        <v>98.30519698859753</v>
      </c>
      <c r="Y26" s="23">
        <f>IF(218291.815="","-",218242.28602/218291.815*100)</f>
        <v>99.977310656379856</v>
      </c>
      <c r="Z26" s="35">
        <f>IF(219472.10441="","-",198436.59351/219472.10441*100)</f>
        <v>90.415405658705879</v>
      </c>
      <c r="AA26" s="20">
        <f>IF(245324.45574="","-",227034.99772/245324.45574*100)</f>
        <v>92.544788099159774</v>
      </c>
      <c r="AB26" s="23">
        <f>IF(210230.63314="","-",287243.8867/210230.63314*100)</f>
        <v>136.63274586092987</v>
      </c>
      <c r="AC26" s="6"/>
    </row>
  </sheetData>
  <mergeCells count="5">
    <mergeCell ref="A2:L2"/>
    <mergeCell ref="A23:A24"/>
    <mergeCell ref="B23:M23"/>
    <mergeCell ref="N23:Y23"/>
    <mergeCell ref="Z23:AB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workbookViewId="0">
      <selection activeCell="B33" sqref="B33"/>
    </sheetView>
  </sheetViews>
  <sheetFormatPr defaultRowHeight="12" x14ac:dyDescent="0.2"/>
  <cols>
    <col min="1" max="1" width="24.42578125" style="3" customWidth="1"/>
    <col min="2" max="2" width="14.5703125" style="3" customWidth="1"/>
    <col min="3" max="3" width="14.85546875" style="3" customWidth="1"/>
    <col min="4" max="4" width="15" style="3" customWidth="1"/>
    <col min="5" max="5" width="14.7109375" style="3" customWidth="1"/>
    <col min="6" max="6" width="14.140625" style="3" customWidth="1"/>
    <col min="7" max="7" width="15.28515625" style="3" customWidth="1"/>
    <col min="8" max="16384" width="9.140625" style="3"/>
  </cols>
  <sheetData>
    <row r="2" spans="1:7" x14ac:dyDescent="0.2">
      <c r="A2" s="101" t="s">
        <v>100</v>
      </c>
      <c r="B2" s="101"/>
      <c r="C2" s="101"/>
      <c r="D2" s="101"/>
      <c r="E2" s="101"/>
      <c r="F2" s="101"/>
      <c r="G2" s="7"/>
    </row>
    <row r="3" spans="1:7" x14ac:dyDescent="0.2">
      <c r="A3" s="4"/>
      <c r="B3" s="4"/>
      <c r="C3" s="4"/>
      <c r="D3" s="4"/>
      <c r="E3" s="4"/>
      <c r="F3" s="4"/>
      <c r="G3" s="4"/>
    </row>
    <row r="4" spans="1:7" x14ac:dyDescent="0.2">
      <c r="A4" s="4"/>
      <c r="B4" s="4"/>
      <c r="C4" s="4"/>
      <c r="D4" s="4"/>
      <c r="E4" s="4"/>
      <c r="F4" s="4"/>
      <c r="G4" s="4"/>
    </row>
    <row r="5" spans="1:7" x14ac:dyDescent="0.2">
      <c r="A5" s="4"/>
      <c r="B5" s="4"/>
      <c r="C5" s="4"/>
      <c r="D5" s="4"/>
      <c r="E5" s="4"/>
      <c r="F5" s="4"/>
      <c r="G5" s="4"/>
    </row>
    <row r="6" spans="1:7" x14ac:dyDescent="0.2">
      <c r="A6" s="4"/>
      <c r="B6" s="4"/>
      <c r="C6" s="4"/>
      <c r="D6" s="4"/>
      <c r="E6" s="4"/>
      <c r="F6" s="4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/>
      <c r="B8" s="4"/>
      <c r="C8" s="4"/>
      <c r="D8" s="4"/>
      <c r="E8" s="4"/>
      <c r="F8" s="4"/>
      <c r="G8" s="4"/>
    </row>
    <row r="9" spans="1:7" x14ac:dyDescent="0.2">
      <c r="A9" s="4"/>
      <c r="B9" s="4"/>
      <c r="C9" s="4"/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/>
      <c r="B11" s="4"/>
      <c r="C11" s="4"/>
      <c r="D11" s="4"/>
      <c r="E11" s="4"/>
      <c r="F11" s="4"/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/>
      <c r="B13" s="4"/>
      <c r="C13" s="4"/>
      <c r="D13" s="4"/>
      <c r="E13" s="4"/>
      <c r="F13" s="4"/>
      <c r="G13" s="4"/>
    </row>
    <row r="14" spans="1:7" x14ac:dyDescent="0.2">
      <c r="A14" s="4"/>
      <c r="B14" s="4"/>
      <c r="C14" s="4"/>
      <c r="D14" s="4"/>
      <c r="E14" s="4"/>
      <c r="F14" s="4"/>
      <c r="G14" s="4"/>
    </row>
    <row r="15" spans="1:7" x14ac:dyDescent="0.2">
      <c r="A15" s="4"/>
      <c r="B15" s="4"/>
      <c r="C15" s="4"/>
      <c r="D15" s="4"/>
      <c r="E15" s="4"/>
      <c r="F15" s="4"/>
      <c r="G15" s="4"/>
    </row>
    <row r="16" spans="1:7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4"/>
      <c r="B18" s="4"/>
      <c r="C18" s="4"/>
      <c r="D18" s="4"/>
      <c r="E18" s="4"/>
      <c r="F18" s="4"/>
      <c r="G18" s="4"/>
    </row>
    <row r="19" spans="1:8" x14ac:dyDescent="0.2">
      <c r="A19" s="4"/>
      <c r="B19" s="4"/>
      <c r="C19" s="4"/>
      <c r="D19" s="4"/>
      <c r="E19" s="4"/>
      <c r="F19" s="4"/>
      <c r="G19" s="4"/>
      <c r="H19" s="6"/>
    </row>
    <row r="20" spans="1:8" x14ac:dyDescent="0.2">
      <c r="A20" s="4"/>
      <c r="B20" s="4"/>
      <c r="C20" s="4"/>
      <c r="D20" s="4"/>
      <c r="E20" s="4"/>
      <c r="F20" s="4"/>
      <c r="G20" s="4"/>
      <c r="H20" s="6"/>
    </row>
    <row r="21" spans="1:8" x14ac:dyDescent="0.2">
      <c r="H21" s="6"/>
    </row>
    <row r="22" spans="1:8" ht="24" x14ac:dyDescent="0.2">
      <c r="A22" s="91" t="s">
        <v>28</v>
      </c>
      <c r="B22" s="73" t="s">
        <v>88</v>
      </c>
      <c r="C22" s="18" t="s">
        <v>87</v>
      </c>
      <c r="D22" s="18" t="s">
        <v>86</v>
      </c>
      <c r="E22" s="18" t="s">
        <v>85</v>
      </c>
      <c r="F22" s="18" t="s">
        <v>84</v>
      </c>
      <c r="G22" s="72" t="s">
        <v>83</v>
      </c>
      <c r="H22" s="6"/>
    </row>
    <row r="23" spans="1:8" x14ac:dyDescent="0.2">
      <c r="A23" s="66" t="s">
        <v>29</v>
      </c>
      <c r="B23" s="70">
        <v>5.8941561858610161</v>
      </c>
      <c r="C23" s="70">
        <v>8.8573967944301106</v>
      </c>
      <c r="D23" s="70">
        <v>8.1946819122417267</v>
      </c>
      <c r="E23" s="70">
        <v>7.5744728717612873</v>
      </c>
      <c r="F23" s="70">
        <v>7.6834251600785093</v>
      </c>
      <c r="G23" s="70">
        <v>4.1230311337861734</v>
      </c>
    </row>
    <row r="24" spans="1:8" x14ac:dyDescent="0.2">
      <c r="A24" s="66" t="s">
        <v>30</v>
      </c>
      <c r="B24" s="70">
        <v>0.91292518424007718</v>
      </c>
      <c r="C24" s="70">
        <v>5.4812857315667092</v>
      </c>
      <c r="D24" s="70">
        <v>5.4179168737231267</v>
      </c>
      <c r="E24" s="70">
        <v>3.6676552838896059</v>
      </c>
      <c r="F24" s="70">
        <v>1.9254930461577608</v>
      </c>
      <c r="G24" s="70">
        <v>0.77907970739916832</v>
      </c>
    </row>
    <row r="25" spans="1:8" x14ac:dyDescent="0.2">
      <c r="A25" s="66" t="s">
        <v>31</v>
      </c>
      <c r="B25" s="70">
        <v>87.999987852319379</v>
      </c>
      <c r="C25" s="70">
        <v>84.297899790762372</v>
      </c>
      <c r="D25" s="70">
        <v>84.86086178463151</v>
      </c>
      <c r="E25" s="70">
        <v>87.292593501659226</v>
      </c>
      <c r="F25" s="70">
        <v>86.88926678330516</v>
      </c>
      <c r="G25" s="70">
        <v>93.562403427059863</v>
      </c>
    </row>
    <row r="26" spans="1:8" x14ac:dyDescent="0.2">
      <c r="A26" s="66" t="s">
        <v>32</v>
      </c>
      <c r="B26" s="70">
        <v>5.0983840010794408</v>
      </c>
      <c r="C26" s="70">
        <v>1.3256265390416182</v>
      </c>
      <c r="D26" s="70">
        <v>1.4371101977702374</v>
      </c>
      <c r="E26" s="70">
        <v>1.4261846996081189</v>
      </c>
      <c r="F26" s="70">
        <v>3.4519503624582297</v>
      </c>
      <c r="G26" s="70">
        <v>1.3587734790738548</v>
      </c>
    </row>
    <row r="27" spans="1:8" x14ac:dyDescent="0.2">
      <c r="A27" s="67" t="s">
        <v>62</v>
      </c>
      <c r="B27" s="71">
        <v>8.6883965505912403E-2</v>
      </c>
      <c r="C27" s="71">
        <v>3.5245346019384512E-2</v>
      </c>
      <c r="D27" s="71">
        <v>6.9171142509713707E-2</v>
      </c>
      <c r="E27" s="71">
        <v>3.8793183776802964E-2</v>
      </c>
      <c r="F27" s="71">
        <v>3.7203372496652475E-2</v>
      </c>
      <c r="G27" s="71">
        <v>0.16531189472683239</v>
      </c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J7" sqref="J7"/>
    </sheetView>
  </sheetViews>
  <sheetFormatPr defaultRowHeight="12" x14ac:dyDescent="0.2"/>
  <cols>
    <col min="1" max="1" width="26.140625" style="3" customWidth="1"/>
    <col min="2" max="2" width="16.140625" style="3" customWidth="1"/>
    <col min="3" max="3" width="16" style="3" customWidth="1"/>
    <col min="4" max="4" width="16.85546875" style="3" customWidth="1"/>
    <col min="5" max="6" width="16.140625" style="3" customWidth="1"/>
    <col min="7" max="7" width="16" style="3" customWidth="1"/>
    <col min="8" max="16384" width="9.140625" style="3"/>
  </cols>
  <sheetData>
    <row r="2" spans="1:7" x14ac:dyDescent="0.2">
      <c r="A2" s="102" t="s">
        <v>91</v>
      </c>
      <c r="B2" s="102"/>
      <c r="C2" s="102"/>
      <c r="D2" s="102"/>
      <c r="E2" s="102"/>
      <c r="F2" s="8"/>
      <c r="G2" s="8"/>
    </row>
    <row r="3" spans="1:7" x14ac:dyDescent="0.2">
      <c r="A3" s="4"/>
      <c r="B3" s="4"/>
      <c r="C3" s="4"/>
      <c r="D3" s="4"/>
      <c r="E3" s="4"/>
      <c r="F3" s="4"/>
      <c r="G3" s="4"/>
    </row>
    <row r="4" spans="1:7" x14ac:dyDescent="0.2">
      <c r="A4" s="4"/>
      <c r="B4" s="4"/>
      <c r="C4" s="4"/>
      <c r="D4" s="4"/>
      <c r="E4" s="4"/>
      <c r="F4" s="4"/>
      <c r="G4" s="4"/>
    </row>
    <row r="5" spans="1:7" x14ac:dyDescent="0.2">
      <c r="A5" s="4"/>
      <c r="B5" s="4"/>
      <c r="C5" s="4"/>
      <c r="D5" s="4"/>
      <c r="E5" s="4"/>
      <c r="F5" s="4"/>
      <c r="G5" s="4"/>
    </row>
    <row r="6" spans="1:7" x14ac:dyDescent="0.2">
      <c r="A6" s="4"/>
      <c r="B6" s="4"/>
      <c r="C6" s="4"/>
      <c r="D6" s="4"/>
      <c r="E6" s="4"/>
      <c r="F6" s="4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/>
      <c r="B8" s="4"/>
      <c r="C8" s="4"/>
      <c r="D8" s="4"/>
      <c r="E8" s="4"/>
      <c r="F8" s="4"/>
      <c r="G8" s="4"/>
    </row>
    <row r="9" spans="1:7" x14ac:dyDescent="0.2">
      <c r="A9" s="4"/>
      <c r="B9" s="4"/>
      <c r="C9" s="4"/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/>
      <c r="B11" s="4"/>
      <c r="C11" s="4"/>
      <c r="D11" s="4"/>
      <c r="E11" s="4"/>
      <c r="F11" s="4"/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/>
      <c r="B13" s="4"/>
      <c r="C13" s="4"/>
      <c r="D13" s="4"/>
      <c r="E13" s="4"/>
      <c r="F13" s="4"/>
      <c r="G13" s="4"/>
    </row>
    <row r="14" spans="1:7" x14ac:dyDescent="0.2">
      <c r="A14" s="4"/>
      <c r="B14" s="4"/>
      <c r="C14" s="4"/>
      <c r="D14" s="4"/>
      <c r="E14" s="4"/>
      <c r="F14" s="4"/>
      <c r="G14" s="4"/>
    </row>
    <row r="15" spans="1:7" x14ac:dyDescent="0.2">
      <c r="A15" s="4"/>
      <c r="B15" s="4"/>
      <c r="C15" s="4"/>
      <c r="D15" s="4"/>
      <c r="E15" s="4"/>
      <c r="F15" s="4"/>
      <c r="G15" s="4"/>
    </row>
    <row r="16" spans="1:7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5"/>
    </row>
    <row r="19" spans="1:8" x14ac:dyDescent="0.2">
      <c r="A19" s="5"/>
    </row>
    <row r="20" spans="1:8" ht="24" x14ac:dyDescent="0.2">
      <c r="A20" s="53"/>
      <c r="B20" s="17" t="s">
        <v>83</v>
      </c>
      <c r="C20" s="17" t="s">
        <v>84</v>
      </c>
      <c r="D20" s="17" t="s">
        <v>85</v>
      </c>
      <c r="E20" s="18" t="s">
        <v>86</v>
      </c>
      <c r="F20" s="18" t="s">
        <v>87</v>
      </c>
      <c r="G20" s="72" t="s">
        <v>88</v>
      </c>
      <c r="H20" s="6"/>
    </row>
    <row r="21" spans="1:8" ht="15" customHeight="1" x14ac:dyDescent="0.2">
      <c r="A21" s="32" t="s">
        <v>33</v>
      </c>
      <c r="B21" s="19">
        <v>57.4</v>
      </c>
      <c r="C21" s="19">
        <v>57.5</v>
      </c>
      <c r="D21" s="19">
        <v>63.2</v>
      </c>
      <c r="E21" s="19">
        <v>62.6</v>
      </c>
      <c r="F21" s="19">
        <v>66.3</v>
      </c>
      <c r="G21" s="26">
        <v>61.6</v>
      </c>
      <c r="H21" s="9"/>
    </row>
    <row r="22" spans="1:8" ht="14.25" customHeight="1" x14ac:dyDescent="0.2">
      <c r="A22" s="33" t="s">
        <v>34</v>
      </c>
      <c r="B22" s="19">
        <v>20.399999999999999</v>
      </c>
      <c r="C22" s="19">
        <v>20.100000000000001</v>
      </c>
      <c r="D22" s="19">
        <v>16.8</v>
      </c>
      <c r="E22" s="19">
        <v>13.9</v>
      </c>
      <c r="F22" s="19">
        <v>14</v>
      </c>
      <c r="G22" s="28">
        <v>15.7</v>
      </c>
      <c r="H22" s="9"/>
    </row>
    <row r="23" spans="1:8" ht="15" customHeight="1" x14ac:dyDescent="0.2">
      <c r="A23" s="34" t="s">
        <v>35</v>
      </c>
      <c r="B23" s="35">
        <v>22.2</v>
      </c>
      <c r="C23" s="20">
        <v>22.4</v>
      </c>
      <c r="D23" s="20">
        <v>20</v>
      </c>
      <c r="E23" s="20">
        <v>23.5</v>
      </c>
      <c r="F23" s="20">
        <v>19.7</v>
      </c>
      <c r="G23" s="20">
        <v>22.7</v>
      </c>
      <c r="H23" s="9"/>
    </row>
  </sheetData>
  <mergeCells count="1">
    <mergeCell ref="A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workbookViewId="0">
      <selection activeCell="I18" sqref="I18"/>
    </sheetView>
  </sheetViews>
  <sheetFormatPr defaultRowHeight="12" x14ac:dyDescent="0.2"/>
  <cols>
    <col min="1" max="1" width="19.7109375" style="3" customWidth="1"/>
    <col min="2" max="2" width="15.28515625" style="3" customWidth="1"/>
    <col min="3" max="3" width="15.5703125" style="3" customWidth="1"/>
    <col min="4" max="4" width="15.42578125" style="3" customWidth="1"/>
    <col min="5" max="5" width="15.7109375" style="3" customWidth="1"/>
    <col min="6" max="7" width="15.5703125" style="3" customWidth="1"/>
    <col min="8" max="16384" width="9.140625" style="3"/>
  </cols>
  <sheetData>
    <row r="2" spans="1:9" x14ac:dyDescent="0.2">
      <c r="A2" s="94" t="s">
        <v>96</v>
      </c>
      <c r="B2" s="94"/>
      <c r="C2" s="94"/>
      <c r="D2" s="94"/>
      <c r="E2" s="94"/>
      <c r="F2" s="94"/>
      <c r="G2" s="10"/>
      <c r="H2" s="10"/>
      <c r="I2" s="10"/>
    </row>
    <row r="3" spans="1:9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2">
      <c r="A4" s="4"/>
      <c r="B4" s="4"/>
      <c r="C4" s="4"/>
      <c r="D4" s="4"/>
      <c r="E4" s="4"/>
      <c r="F4" s="4"/>
      <c r="G4" s="4"/>
      <c r="H4" s="4"/>
      <c r="I4" s="4"/>
    </row>
    <row r="5" spans="1:9" x14ac:dyDescent="0.2">
      <c r="A5" s="4"/>
      <c r="B5" s="4"/>
      <c r="C5" s="4"/>
      <c r="D5" s="4"/>
      <c r="E5" s="4"/>
      <c r="F5" s="4"/>
      <c r="G5" s="4"/>
      <c r="H5" s="4"/>
      <c r="I5" s="4"/>
    </row>
    <row r="6" spans="1:9" x14ac:dyDescent="0.2">
      <c r="A6" s="4"/>
      <c r="B6" s="4"/>
      <c r="C6" s="4"/>
      <c r="D6" s="4"/>
      <c r="E6" s="4"/>
      <c r="F6" s="4"/>
      <c r="G6" s="4"/>
      <c r="H6" s="4"/>
      <c r="I6" s="4"/>
    </row>
    <row r="7" spans="1:9" x14ac:dyDescent="0.2">
      <c r="A7" s="4"/>
      <c r="B7" s="4"/>
      <c r="C7" s="4"/>
      <c r="D7" s="4"/>
      <c r="E7" s="4"/>
      <c r="F7" s="4"/>
      <c r="G7" s="4"/>
      <c r="H7" s="4"/>
      <c r="I7" s="4"/>
    </row>
    <row r="8" spans="1:9" x14ac:dyDescent="0.2">
      <c r="A8" s="4"/>
      <c r="B8" s="4"/>
      <c r="C8" s="4"/>
      <c r="D8" s="4"/>
      <c r="E8" s="4"/>
      <c r="F8" s="4"/>
      <c r="G8" s="4"/>
      <c r="H8" s="4"/>
      <c r="I8" s="4"/>
    </row>
    <row r="9" spans="1:9" x14ac:dyDescent="0.2">
      <c r="A9" s="4"/>
      <c r="B9" s="4"/>
      <c r="C9" s="4"/>
      <c r="D9" s="4"/>
      <c r="E9" s="4"/>
      <c r="F9" s="4"/>
      <c r="G9" s="4"/>
      <c r="H9" s="4"/>
      <c r="I9" s="4"/>
    </row>
    <row r="10" spans="1:9" x14ac:dyDescent="0.2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2">
      <c r="A12" s="4"/>
      <c r="B12" s="4"/>
      <c r="C12" s="4"/>
      <c r="D12" s="4"/>
      <c r="E12" s="4"/>
      <c r="F12" s="4"/>
      <c r="G12" s="4"/>
      <c r="H12" s="4"/>
      <c r="I12" s="4"/>
    </row>
    <row r="13" spans="1:9" x14ac:dyDescent="0.2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2">
      <c r="A14" s="4"/>
      <c r="B14" s="4"/>
      <c r="C14" s="4"/>
      <c r="D14" s="4"/>
      <c r="E14" s="4"/>
      <c r="F14" s="4"/>
      <c r="G14" s="4"/>
      <c r="H14" s="4"/>
      <c r="I14" s="4"/>
    </row>
    <row r="15" spans="1:9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">
      <c r="A21" s="5"/>
    </row>
    <row r="22" spans="1:9" x14ac:dyDescent="0.2">
      <c r="A22" s="5"/>
    </row>
    <row r="23" spans="1:9" x14ac:dyDescent="0.2">
      <c r="A23" s="5"/>
    </row>
    <row r="24" spans="1:9" ht="32.25" customHeight="1" x14ac:dyDescent="0.2">
      <c r="A24" s="50"/>
      <c r="B24" s="18" t="s">
        <v>89</v>
      </c>
      <c r="C24" s="18" t="s">
        <v>84</v>
      </c>
      <c r="D24" s="18" t="s">
        <v>85</v>
      </c>
      <c r="E24" s="18" t="s">
        <v>90</v>
      </c>
      <c r="F24" s="18" t="s">
        <v>87</v>
      </c>
      <c r="G24" s="18" t="s">
        <v>88</v>
      </c>
    </row>
    <row r="25" spans="1:9" ht="13.5" customHeight="1" x14ac:dyDescent="0.2">
      <c r="A25" s="30" t="s">
        <v>36</v>
      </c>
      <c r="B25" s="19">
        <v>23.834645785285961</v>
      </c>
      <c r="C25" s="19">
        <v>24.293189858163196</v>
      </c>
      <c r="D25" s="19">
        <v>24.480376666393699</v>
      </c>
      <c r="E25" s="19">
        <v>26.670587849245752</v>
      </c>
      <c r="F25" s="19">
        <v>26.372449295316002</v>
      </c>
      <c r="G25" s="21">
        <v>25.692923835728038</v>
      </c>
    </row>
    <row r="26" spans="1:9" ht="14.25" customHeight="1" x14ac:dyDescent="0.2">
      <c r="A26" s="31" t="s">
        <v>37</v>
      </c>
      <c r="B26" s="19">
        <v>6.897753458707637</v>
      </c>
      <c r="C26" s="19">
        <v>6.9001494847474643</v>
      </c>
      <c r="D26" s="19">
        <v>8.9245818715912648</v>
      </c>
      <c r="E26" s="19">
        <v>8.6701516015510247</v>
      </c>
      <c r="F26" s="19">
        <v>9.3500098318090981</v>
      </c>
      <c r="G26" s="22">
        <v>10.033979574528585</v>
      </c>
    </row>
    <row r="27" spans="1:9" ht="12.75" customHeight="1" x14ac:dyDescent="0.2">
      <c r="A27" s="31" t="s">
        <v>38</v>
      </c>
      <c r="B27" s="19">
        <v>2.8224726417184507</v>
      </c>
      <c r="C27" s="19">
        <v>4.8124953200165255</v>
      </c>
      <c r="D27" s="19">
        <v>4.6028291176701384</v>
      </c>
      <c r="E27" s="19">
        <v>9.9651915582350696</v>
      </c>
      <c r="F27" s="19">
        <v>6.3222118048310376</v>
      </c>
      <c r="G27" s="22">
        <v>9.6000056444291229</v>
      </c>
    </row>
    <row r="28" spans="1:9" ht="14.25" customHeight="1" x14ac:dyDescent="0.2">
      <c r="A28" s="31" t="s">
        <v>39</v>
      </c>
      <c r="B28" s="19">
        <v>10.276805584179504</v>
      </c>
      <c r="C28" s="19">
        <v>11.50644244141988</v>
      </c>
      <c r="D28" s="19">
        <v>8.8711122112110914</v>
      </c>
      <c r="E28" s="19">
        <v>7.9271301062229762</v>
      </c>
      <c r="F28" s="19">
        <v>7.8478554533196743</v>
      </c>
      <c r="G28" s="22">
        <v>9.2623493615896528</v>
      </c>
    </row>
    <row r="29" spans="1:9" ht="12.75" customHeight="1" x14ac:dyDescent="0.2">
      <c r="A29" s="31" t="s">
        <v>40</v>
      </c>
      <c r="B29" s="19">
        <v>9.597144600901764</v>
      </c>
      <c r="C29" s="19">
        <v>9.0870345235114094</v>
      </c>
      <c r="D29" s="19">
        <v>11.837708748746143</v>
      </c>
      <c r="E29" s="19">
        <v>11.280210200134601</v>
      </c>
      <c r="F29" s="19">
        <v>9.0863640783208499</v>
      </c>
      <c r="G29" s="22">
        <v>5.7231747552992278</v>
      </c>
    </row>
    <row r="30" spans="1:9" ht="13.5" customHeight="1" x14ac:dyDescent="0.2">
      <c r="A30" s="31" t="s">
        <v>51</v>
      </c>
      <c r="B30" s="28">
        <v>6.4082898638966475</v>
      </c>
      <c r="C30" s="28">
        <v>6.0171905992243602</v>
      </c>
      <c r="D30" s="28">
        <v>3.8316506223832243</v>
      </c>
      <c r="E30" s="28">
        <v>1.6227455586633313</v>
      </c>
      <c r="F30" s="28">
        <v>1.669577486955881</v>
      </c>
      <c r="G30" s="22">
        <v>5.2635848598316128</v>
      </c>
    </row>
    <row r="31" spans="1:9" ht="13.5" customHeight="1" x14ac:dyDescent="0.2">
      <c r="A31" s="31" t="s">
        <v>41</v>
      </c>
      <c r="B31" s="19">
        <v>3.708723329326634</v>
      </c>
      <c r="C31" s="19">
        <v>3.2525107739185994</v>
      </c>
      <c r="D31" s="19">
        <v>3.3176264436448917</v>
      </c>
      <c r="E31" s="19">
        <v>3.6354743009754968</v>
      </c>
      <c r="F31" s="19">
        <v>4.2899500165112823</v>
      </c>
      <c r="G31" s="22">
        <v>3.8906288454035001</v>
      </c>
    </row>
    <row r="32" spans="1:9" ht="13.5" customHeight="1" x14ac:dyDescent="0.2">
      <c r="A32" s="31" t="s">
        <v>42</v>
      </c>
      <c r="B32" s="19">
        <v>2.8783117357122876</v>
      </c>
      <c r="C32" s="19">
        <v>2.2389515644967615</v>
      </c>
      <c r="D32" s="19">
        <v>2.7388244743079651</v>
      </c>
      <c r="E32" s="19">
        <v>2.2689766753784033</v>
      </c>
      <c r="F32" s="19">
        <v>2.62726971243378</v>
      </c>
      <c r="G32" s="22">
        <v>3.1948852235023888</v>
      </c>
    </row>
    <row r="33" spans="1:7" ht="13.5" customHeight="1" x14ac:dyDescent="0.2">
      <c r="A33" s="46" t="s">
        <v>43</v>
      </c>
      <c r="B33" s="19">
        <v>1.7682486485896531</v>
      </c>
      <c r="C33" s="19">
        <v>1.3058059680219016</v>
      </c>
      <c r="D33" s="19">
        <v>1.4532683004387428</v>
      </c>
      <c r="E33" s="19">
        <v>1.6628513949115047</v>
      </c>
      <c r="F33" s="19">
        <v>3.4855808942043343</v>
      </c>
      <c r="G33" s="22">
        <v>2.8724635024708589</v>
      </c>
    </row>
    <row r="34" spans="1:7" ht="14.25" customHeight="1" x14ac:dyDescent="0.2">
      <c r="A34" s="31" t="s">
        <v>44</v>
      </c>
      <c r="B34" s="19">
        <v>6.2643787469860088</v>
      </c>
      <c r="C34" s="19">
        <v>5.472196732332705</v>
      </c>
      <c r="D34" s="19">
        <v>4.2226123705180276</v>
      </c>
      <c r="E34" s="19">
        <v>3.2095524932068882</v>
      </c>
      <c r="F34" s="19">
        <v>2.7670671101357405</v>
      </c>
      <c r="G34" s="22">
        <v>2.3334742916349893</v>
      </c>
    </row>
    <row r="35" spans="1:7" ht="13.5" customHeight="1" x14ac:dyDescent="0.2">
      <c r="A35" s="46" t="s">
        <v>47</v>
      </c>
      <c r="B35" s="19">
        <v>0.19201216082852104</v>
      </c>
      <c r="C35" s="19">
        <v>1.1786807083485533</v>
      </c>
      <c r="D35" s="19">
        <v>1.6413879325977745</v>
      </c>
      <c r="E35" s="19">
        <v>1.5761041973789758</v>
      </c>
      <c r="F35" s="19">
        <v>1.5460706122273797</v>
      </c>
      <c r="G35" s="22">
        <v>2.1471247831526661</v>
      </c>
    </row>
    <row r="36" spans="1:7" ht="15" customHeight="1" x14ac:dyDescent="0.2">
      <c r="A36" s="31" t="s">
        <v>48</v>
      </c>
      <c r="B36" s="19">
        <v>2.3514741341697598</v>
      </c>
      <c r="C36" s="19">
        <v>3.3533387017497267</v>
      </c>
      <c r="D36" s="19">
        <v>2.1634115530531393</v>
      </c>
      <c r="E36" s="19">
        <v>1.5699593539802703</v>
      </c>
      <c r="F36" s="19">
        <v>1.9814306583429524</v>
      </c>
      <c r="G36" s="22">
        <v>1.6210906985711291</v>
      </c>
    </row>
    <row r="37" spans="1:7" ht="14.25" customHeight="1" x14ac:dyDescent="0.2">
      <c r="A37" s="46" t="s">
        <v>45</v>
      </c>
      <c r="B37" s="19">
        <v>0.2326669974408887</v>
      </c>
      <c r="C37" s="19">
        <v>0.23880132979700436</v>
      </c>
      <c r="D37" s="19">
        <v>0.28928785698881271</v>
      </c>
      <c r="E37" s="19">
        <v>0.24037555229038912</v>
      </c>
      <c r="F37" s="19">
        <v>0.68089011312251224</v>
      </c>
      <c r="G37" s="22">
        <v>1.5527653352137436</v>
      </c>
    </row>
    <row r="38" spans="1:7" ht="14.25" customHeight="1" x14ac:dyDescent="0.2">
      <c r="A38" s="31" t="s">
        <v>46</v>
      </c>
      <c r="B38" s="19">
        <v>0.89472369947939545</v>
      </c>
      <c r="C38" s="19">
        <v>1.5053634340668838</v>
      </c>
      <c r="D38" s="19">
        <v>3.0149063021129874</v>
      </c>
      <c r="E38" s="19">
        <v>3.0175231375948708</v>
      </c>
      <c r="F38" s="19">
        <v>3.9554708662720697</v>
      </c>
      <c r="G38" s="22">
        <v>1.4142478902345337</v>
      </c>
    </row>
    <row r="39" spans="1:7" ht="15" customHeight="1" x14ac:dyDescent="0.2">
      <c r="A39" s="46" t="s">
        <v>49</v>
      </c>
      <c r="B39" s="19">
        <v>1.1547729764472978</v>
      </c>
      <c r="C39" s="19">
        <v>1.1959080857181046</v>
      </c>
      <c r="D39" s="19">
        <v>1.5402911090041982</v>
      </c>
      <c r="E39" s="19">
        <v>1.452514494382386</v>
      </c>
      <c r="F39" s="19">
        <v>1.4317137081391669</v>
      </c>
      <c r="G39" s="22">
        <v>1.3853230560778877</v>
      </c>
    </row>
    <row r="40" spans="1:7" ht="17.100000000000001" customHeight="1" x14ac:dyDescent="0.2">
      <c r="A40" s="47" t="s">
        <v>50</v>
      </c>
      <c r="B40" s="20">
        <v>3.0208110113531332</v>
      </c>
      <c r="C40" s="20">
        <v>2.0855214961783419</v>
      </c>
      <c r="D40" s="20">
        <v>2.0418642421077893</v>
      </c>
      <c r="E40" s="20">
        <v>1.5057669439503893</v>
      </c>
      <c r="F40" s="20">
        <v>1.8247183820798041</v>
      </c>
      <c r="G40" s="23">
        <v>1.3589270908118609</v>
      </c>
    </row>
    <row r="41" spans="1:7" ht="17.100000000000001" customHeight="1" x14ac:dyDescent="0.2">
      <c r="B41" s="11"/>
      <c r="C41" s="12"/>
      <c r="D41" s="12"/>
      <c r="G41" s="1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workbookViewId="0">
      <selection activeCell="K18" sqref="K18"/>
    </sheetView>
  </sheetViews>
  <sheetFormatPr defaultRowHeight="12" x14ac:dyDescent="0.2"/>
  <cols>
    <col min="1" max="1" width="32" style="3" customWidth="1"/>
    <col min="2" max="16384" width="9.140625" style="3"/>
  </cols>
  <sheetData>
    <row r="2" spans="1:8" x14ac:dyDescent="0.2">
      <c r="A2" s="103" t="s">
        <v>92</v>
      </c>
      <c r="B2" s="103"/>
      <c r="C2" s="103"/>
      <c r="D2" s="103"/>
      <c r="E2" s="103"/>
      <c r="F2" s="103"/>
      <c r="G2" s="103"/>
      <c r="H2" s="103"/>
    </row>
    <row r="23" spans="1:2" x14ac:dyDescent="0.2">
      <c r="A23" s="92" t="s">
        <v>87</v>
      </c>
      <c r="B23" s="83" t="s">
        <v>52</v>
      </c>
    </row>
    <row r="24" spans="1:2" x14ac:dyDescent="0.2">
      <c r="A24" s="82" t="s">
        <v>53</v>
      </c>
      <c r="B24" s="86">
        <v>29.1</v>
      </c>
    </row>
    <row r="25" spans="1:2" x14ac:dyDescent="0.2">
      <c r="A25" s="74" t="s">
        <v>54</v>
      </c>
      <c r="B25" s="86">
        <v>6.9</v>
      </c>
    </row>
    <row r="26" spans="1:2" x14ac:dyDescent="0.2">
      <c r="A26" s="74" t="s">
        <v>55</v>
      </c>
      <c r="B26" s="86">
        <v>9.6</v>
      </c>
    </row>
    <row r="27" spans="1:2" x14ac:dyDescent="0.2">
      <c r="A27" s="74" t="s">
        <v>56</v>
      </c>
      <c r="B27" s="86">
        <v>0.3</v>
      </c>
    </row>
    <row r="28" spans="1:2" x14ac:dyDescent="0.2">
      <c r="A28" s="74" t="s">
        <v>57</v>
      </c>
      <c r="B28" s="86">
        <v>4.5</v>
      </c>
    </row>
    <row r="29" spans="1:2" x14ac:dyDescent="0.2">
      <c r="A29" s="74" t="s">
        <v>58</v>
      </c>
      <c r="B29" s="86">
        <v>3.2</v>
      </c>
    </row>
    <row r="30" spans="1:2" x14ac:dyDescent="0.2">
      <c r="A30" s="74" t="s">
        <v>59</v>
      </c>
      <c r="B30" s="86">
        <v>6.2</v>
      </c>
    </row>
    <row r="31" spans="1:2" x14ac:dyDescent="0.2">
      <c r="A31" s="74" t="s">
        <v>60</v>
      </c>
      <c r="B31" s="86">
        <v>21</v>
      </c>
    </row>
    <row r="32" spans="1:2" x14ac:dyDescent="0.2">
      <c r="A32" s="75" t="s">
        <v>61</v>
      </c>
      <c r="B32" s="87">
        <v>19.2</v>
      </c>
    </row>
    <row r="33" spans="1:2" x14ac:dyDescent="0.2">
      <c r="B33" s="85"/>
    </row>
    <row r="34" spans="1:2" x14ac:dyDescent="0.2">
      <c r="A34" s="92" t="s">
        <v>88</v>
      </c>
      <c r="B34" s="79" t="s">
        <v>52</v>
      </c>
    </row>
    <row r="35" spans="1:2" x14ac:dyDescent="0.2">
      <c r="A35" s="82" t="s">
        <v>53</v>
      </c>
      <c r="B35" s="86">
        <v>17</v>
      </c>
    </row>
    <row r="36" spans="1:2" x14ac:dyDescent="0.2">
      <c r="A36" s="74" t="s">
        <v>54</v>
      </c>
      <c r="B36" s="86">
        <v>6.9</v>
      </c>
    </row>
    <row r="37" spans="1:2" x14ac:dyDescent="0.2">
      <c r="A37" s="74" t="s">
        <v>55</v>
      </c>
      <c r="B37" s="86">
        <v>11</v>
      </c>
    </row>
    <row r="38" spans="1:2" x14ac:dyDescent="0.2">
      <c r="A38" s="74" t="s">
        <v>56</v>
      </c>
      <c r="B38" s="86">
        <v>1.7</v>
      </c>
    </row>
    <row r="39" spans="1:2" x14ac:dyDescent="0.2">
      <c r="A39" s="74" t="s">
        <v>57</v>
      </c>
      <c r="B39" s="86">
        <v>3.5</v>
      </c>
    </row>
    <row r="40" spans="1:2" x14ac:dyDescent="0.2">
      <c r="A40" s="74" t="s">
        <v>58</v>
      </c>
      <c r="B40" s="86">
        <v>4.9000000000000004</v>
      </c>
    </row>
    <row r="41" spans="1:2" x14ac:dyDescent="0.2">
      <c r="A41" s="74" t="s">
        <v>59</v>
      </c>
      <c r="B41" s="86">
        <v>7</v>
      </c>
    </row>
    <row r="42" spans="1:2" x14ac:dyDescent="0.2">
      <c r="A42" s="74" t="s">
        <v>60</v>
      </c>
      <c r="B42" s="86">
        <v>28.3</v>
      </c>
    </row>
    <row r="43" spans="1:2" x14ac:dyDescent="0.2">
      <c r="A43" s="75" t="s">
        <v>61</v>
      </c>
      <c r="B43" s="87">
        <v>19.7</v>
      </c>
    </row>
  </sheetData>
  <mergeCells count="1">
    <mergeCell ref="A2:H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P14" sqref="P14"/>
    </sheetView>
  </sheetViews>
  <sheetFormatPr defaultRowHeight="12" x14ac:dyDescent="0.2"/>
  <cols>
    <col min="1" max="1" width="9.85546875" style="3" customWidth="1"/>
    <col min="2" max="2" width="9.140625" style="3"/>
    <col min="3" max="3" width="10" style="3" customWidth="1"/>
    <col min="4" max="9" width="9.140625" style="3"/>
    <col min="10" max="10" width="11.7109375" style="3" bestFit="1" customWidth="1"/>
    <col min="11" max="11" width="11" style="3" bestFit="1" customWidth="1"/>
    <col min="12" max="12" width="10.85546875" style="3" bestFit="1" customWidth="1"/>
    <col min="13" max="13" width="11.28515625" style="3" bestFit="1" customWidth="1"/>
    <col min="14" max="16384" width="9.140625" style="3"/>
  </cols>
  <sheetData>
    <row r="2" spans="1:10" x14ac:dyDescent="0.2">
      <c r="A2" s="101" t="s">
        <v>77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13" x14ac:dyDescent="0.2">
      <c r="A22" s="76" t="s">
        <v>0</v>
      </c>
      <c r="B22" s="62" t="s">
        <v>1</v>
      </c>
      <c r="C22" s="63" t="s">
        <v>2</v>
      </c>
      <c r="D22" s="63" t="s">
        <v>3</v>
      </c>
      <c r="E22" s="63" t="s">
        <v>4</v>
      </c>
      <c r="F22" s="63" t="s">
        <v>5</v>
      </c>
      <c r="G22" s="63" t="s">
        <v>6</v>
      </c>
      <c r="H22" s="63" t="s">
        <v>7</v>
      </c>
      <c r="I22" s="63" t="s">
        <v>8</v>
      </c>
      <c r="J22" s="63" t="s">
        <v>9</v>
      </c>
      <c r="K22" s="63" t="s">
        <v>10</v>
      </c>
      <c r="L22" s="63" t="s">
        <v>11</v>
      </c>
      <c r="M22" s="64" t="s">
        <v>12</v>
      </c>
    </row>
    <row r="23" spans="1:13" x14ac:dyDescent="0.2">
      <c r="A23" s="77">
        <v>2016</v>
      </c>
      <c r="B23" s="3">
        <v>207.3</v>
      </c>
      <c r="C23" s="69">
        <v>287</v>
      </c>
      <c r="D23" s="3">
        <v>366.8</v>
      </c>
      <c r="E23" s="3">
        <v>354.9</v>
      </c>
      <c r="F23" s="3">
        <v>327.7</v>
      </c>
      <c r="G23" s="3">
        <v>324.60000000000002</v>
      </c>
      <c r="H23" s="3">
        <v>314.10000000000002</v>
      </c>
      <c r="I23" s="3">
        <v>351.1</v>
      </c>
      <c r="J23" s="3">
        <v>361.6</v>
      </c>
      <c r="K23" s="3">
        <v>380.2</v>
      </c>
      <c r="L23" s="3">
        <v>353.5</v>
      </c>
      <c r="M23" s="3">
        <v>391.4</v>
      </c>
    </row>
    <row r="24" spans="1:13" x14ac:dyDescent="0.2">
      <c r="A24" s="77">
        <v>2017</v>
      </c>
      <c r="B24" s="3">
        <v>266.8</v>
      </c>
      <c r="C24" s="3">
        <v>332.7</v>
      </c>
      <c r="D24" s="3">
        <v>431.2</v>
      </c>
      <c r="E24" s="3">
        <v>361.5</v>
      </c>
      <c r="F24" s="3">
        <v>400.4</v>
      </c>
      <c r="G24" s="3">
        <v>388.8</v>
      </c>
      <c r="H24" s="3">
        <v>396.9</v>
      </c>
      <c r="I24" s="3">
        <v>429.7</v>
      </c>
      <c r="J24" s="3">
        <v>430.8</v>
      </c>
      <c r="K24" s="3">
        <v>465.9</v>
      </c>
      <c r="L24" s="3">
        <v>455.3</v>
      </c>
      <c r="M24" s="3">
        <v>471.4</v>
      </c>
    </row>
    <row r="25" spans="1:13" x14ac:dyDescent="0.2">
      <c r="A25" s="77">
        <v>2018</v>
      </c>
      <c r="B25" s="3">
        <v>374.3</v>
      </c>
      <c r="C25" s="3">
        <v>427.6</v>
      </c>
      <c r="D25" s="3">
        <v>524.1</v>
      </c>
      <c r="E25" s="3">
        <v>444.6</v>
      </c>
      <c r="F25" s="3">
        <v>505.6</v>
      </c>
      <c r="G25" s="3">
        <v>458.7</v>
      </c>
      <c r="H25" s="69">
        <v>488</v>
      </c>
      <c r="I25" s="3">
        <v>480.7</v>
      </c>
      <c r="J25" s="69">
        <v>474</v>
      </c>
      <c r="K25" s="3">
        <v>540.6</v>
      </c>
      <c r="L25" s="3">
        <v>522.6</v>
      </c>
      <c r="M25" s="3">
        <v>519.29999999999995</v>
      </c>
    </row>
    <row r="26" spans="1:13" x14ac:dyDescent="0.2">
      <c r="A26" s="77">
        <v>2019</v>
      </c>
      <c r="B26" s="3">
        <v>372.6</v>
      </c>
      <c r="C26" s="3">
        <v>459.3</v>
      </c>
      <c r="D26" s="3">
        <v>533.79999999999995</v>
      </c>
      <c r="E26" s="3">
        <v>515.6</v>
      </c>
      <c r="F26" s="3">
        <v>481.6</v>
      </c>
      <c r="G26" s="3">
        <v>445.4</v>
      </c>
      <c r="H26" s="3">
        <v>499.1</v>
      </c>
      <c r="I26" s="3">
        <v>464.3</v>
      </c>
      <c r="J26" s="3">
        <v>501.7</v>
      </c>
      <c r="K26" s="3">
        <v>525.29999999999995</v>
      </c>
      <c r="L26" s="3">
        <v>504.1</v>
      </c>
      <c r="M26" s="3">
        <v>539.70000000000005</v>
      </c>
    </row>
    <row r="27" spans="1:13" x14ac:dyDescent="0.2">
      <c r="A27" s="77">
        <v>2020</v>
      </c>
      <c r="B27" s="3">
        <v>379.8</v>
      </c>
      <c r="C27" s="3">
        <v>484.8</v>
      </c>
      <c r="D27" s="3">
        <v>500.5</v>
      </c>
      <c r="E27" s="3">
        <v>285.60000000000002</v>
      </c>
      <c r="F27" s="3">
        <v>329.4</v>
      </c>
      <c r="G27" s="3">
        <v>413.5</v>
      </c>
      <c r="H27" s="3">
        <v>496.6</v>
      </c>
      <c r="I27" s="3">
        <v>433.6</v>
      </c>
      <c r="J27" s="3">
        <v>508.3</v>
      </c>
      <c r="K27" s="3">
        <v>493.6</v>
      </c>
      <c r="L27" s="3">
        <v>522.9</v>
      </c>
      <c r="M27" s="3">
        <v>567.29999999999995</v>
      </c>
    </row>
    <row r="28" spans="1:13" x14ac:dyDescent="0.2">
      <c r="A28" s="61">
        <v>2021</v>
      </c>
      <c r="B28" s="68">
        <v>399.4</v>
      </c>
      <c r="C28" s="68">
        <v>521.5</v>
      </c>
      <c r="D28" s="68">
        <v>630.20000000000005</v>
      </c>
      <c r="E28" s="68"/>
      <c r="F28" s="68"/>
      <c r="G28" s="68"/>
      <c r="H28" s="68"/>
      <c r="I28" s="68"/>
      <c r="J28" s="68"/>
      <c r="K28" s="68"/>
      <c r="L28" s="68"/>
      <c r="M28" s="68"/>
    </row>
  </sheetData>
  <mergeCells count="1">
    <mergeCell ref="A2:J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9"/>
  <sheetViews>
    <sheetView workbookViewId="0">
      <selection activeCell="Q14" sqref="Q14"/>
    </sheetView>
  </sheetViews>
  <sheetFormatPr defaultRowHeight="12" x14ac:dyDescent="0.2"/>
  <cols>
    <col min="1" max="1" width="17.5703125" style="3" customWidth="1"/>
    <col min="2" max="2" width="6.28515625" style="3" bestFit="1" customWidth="1"/>
    <col min="3" max="3" width="6.85546875" style="3" bestFit="1" customWidth="1"/>
    <col min="4" max="4" width="7.7109375" style="3" bestFit="1" customWidth="1"/>
    <col min="5" max="5" width="7.5703125" style="3" bestFit="1" customWidth="1"/>
    <col min="6" max="6" width="6.7109375" style="3" bestFit="1" customWidth="1"/>
    <col min="7" max="7" width="7.5703125" style="3" bestFit="1" customWidth="1"/>
    <col min="8" max="8" width="7.85546875" style="3" bestFit="1" customWidth="1"/>
    <col min="9" max="9" width="9.28515625" style="3" bestFit="1" customWidth="1"/>
    <col min="10" max="10" width="7.5703125" style="3" bestFit="1" customWidth="1"/>
    <col min="11" max="11" width="6.7109375" style="3" bestFit="1" customWidth="1"/>
    <col min="12" max="12" width="7.5703125" style="3" bestFit="1" customWidth="1"/>
    <col min="13" max="13" width="8.42578125" style="3" bestFit="1" customWidth="1"/>
    <col min="14" max="14" width="6.140625" style="3" bestFit="1" customWidth="1"/>
    <col min="15" max="15" width="6.85546875" style="3" bestFit="1" customWidth="1"/>
    <col min="16" max="16" width="7.7109375" style="3" bestFit="1" customWidth="1"/>
    <col min="17" max="17" width="7.5703125" style="3" bestFit="1" customWidth="1"/>
    <col min="18" max="18" width="7.28515625" style="3" customWidth="1"/>
    <col min="19" max="21" width="9.28515625" style="3" bestFit="1" customWidth="1"/>
    <col min="22" max="22" width="8.5703125" style="3" customWidth="1"/>
    <col min="23" max="23" width="9.28515625" style="3" bestFit="1" customWidth="1"/>
    <col min="24" max="24" width="9.28515625" style="3" customWidth="1"/>
    <col min="25" max="26" width="9.28515625" style="3" bestFit="1" customWidth="1"/>
    <col min="27" max="27" width="9.28515625" style="3" customWidth="1"/>
    <col min="28" max="28" width="9.28515625" style="3" bestFit="1" customWidth="1"/>
    <col min="29" max="16384" width="9.140625" style="3"/>
  </cols>
  <sheetData>
    <row r="2" spans="1:12" x14ac:dyDescent="0.2">
      <c r="A2" s="96" t="s">
        <v>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2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2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2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2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2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28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28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28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28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28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28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28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28" x14ac:dyDescent="0.2">
      <c r="A24" s="104"/>
      <c r="B24" s="99">
        <v>2019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>
        <v>2020</v>
      </c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>
        <v>2021</v>
      </c>
      <c r="AA24" s="99"/>
      <c r="AB24" s="100"/>
    </row>
    <row r="25" spans="1:28" x14ac:dyDescent="0.2">
      <c r="A25" s="105"/>
      <c r="B25" s="51" t="s">
        <v>13</v>
      </c>
      <c r="C25" s="51" t="s">
        <v>14</v>
      </c>
      <c r="D25" s="51" t="s">
        <v>15</v>
      </c>
      <c r="E25" s="51" t="s">
        <v>16</v>
      </c>
      <c r="F25" s="51" t="s">
        <v>17</v>
      </c>
      <c r="G25" s="51" t="s">
        <v>18</v>
      </c>
      <c r="H25" s="51" t="s">
        <v>19</v>
      </c>
      <c r="I25" s="51" t="s">
        <v>20</v>
      </c>
      <c r="J25" s="51" t="s">
        <v>21</v>
      </c>
      <c r="K25" s="51" t="s">
        <v>22</v>
      </c>
      <c r="L25" s="51" t="s">
        <v>23</v>
      </c>
      <c r="M25" s="51" t="s">
        <v>24</v>
      </c>
      <c r="N25" s="51" t="s">
        <v>13</v>
      </c>
      <c r="O25" s="51" t="s">
        <v>14</v>
      </c>
      <c r="P25" s="51" t="s">
        <v>15</v>
      </c>
      <c r="Q25" s="51" t="s">
        <v>16</v>
      </c>
      <c r="R25" s="51" t="s">
        <v>17</v>
      </c>
      <c r="S25" s="51" t="s">
        <v>25</v>
      </c>
      <c r="T25" s="51" t="s">
        <v>19</v>
      </c>
      <c r="U25" s="51" t="s">
        <v>26</v>
      </c>
      <c r="V25" s="51" t="s">
        <v>21</v>
      </c>
      <c r="W25" s="51" t="s">
        <v>27</v>
      </c>
      <c r="X25" s="51" t="s">
        <v>23</v>
      </c>
      <c r="Y25" s="51" t="s">
        <v>24</v>
      </c>
      <c r="Z25" s="51" t="s">
        <v>13</v>
      </c>
      <c r="AA25" s="51" t="s">
        <v>14</v>
      </c>
      <c r="AB25" s="52" t="s">
        <v>15</v>
      </c>
    </row>
    <row r="26" spans="1:28" ht="27.75" customHeight="1" x14ac:dyDescent="0.2">
      <c r="A26" s="36" t="s">
        <v>79</v>
      </c>
      <c r="B26" s="38">
        <v>71.738158213015794</v>
      </c>
      <c r="C26" s="39">
        <v>123.27227087030982</v>
      </c>
      <c r="D26" s="39">
        <v>116.24365644398502</v>
      </c>
      <c r="E26" s="39">
        <v>96.580225893758936</v>
      </c>
      <c r="F26" s="39">
        <v>93.408604141465986</v>
      </c>
      <c r="G26" s="39">
        <v>92.490171422142794</v>
      </c>
      <c r="H26" s="39">
        <v>112.04816621722891</v>
      </c>
      <c r="I26" s="39">
        <v>93.020207912369386</v>
      </c>
      <c r="J26" s="39">
        <v>108.06099409813686</v>
      </c>
      <c r="K26" s="39">
        <v>104.71321760096355</v>
      </c>
      <c r="L26" s="39">
        <v>95.961007942682357</v>
      </c>
      <c r="M26" s="40">
        <v>107.05149255623367</v>
      </c>
      <c r="N26" s="39">
        <v>70.382208343865415</v>
      </c>
      <c r="O26" s="39">
        <v>127.63158194440297</v>
      </c>
      <c r="P26" s="26">
        <v>103.24095247310265</v>
      </c>
      <c r="Q26" s="39">
        <v>57.064146061655876</v>
      </c>
      <c r="R26" s="39">
        <v>115.32045479750228</v>
      </c>
      <c r="S26" s="26">
        <v>125.55839051166471</v>
      </c>
      <c r="T26" s="26">
        <v>120.09478099934977</v>
      </c>
      <c r="U26" s="26">
        <v>87.312042792465732</v>
      </c>
      <c r="V26" s="26">
        <v>117.22959939467061</v>
      </c>
      <c r="W26" s="26">
        <v>97.096953437578748</v>
      </c>
      <c r="X26" s="26">
        <v>105.93754706899317</v>
      </c>
      <c r="Y26" s="21">
        <v>108.49423751970338</v>
      </c>
      <c r="Z26" s="27">
        <v>70.407885353173725</v>
      </c>
      <c r="AA26" s="27">
        <v>130.56132614820868</v>
      </c>
      <c r="AB26" s="27">
        <v>120.84190761120013</v>
      </c>
    </row>
    <row r="27" spans="1:28" ht="42" customHeight="1" x14ac:dyDescent="0.2">
      <c r="A27" s="37" t="s">
        <v>80</v>
      </c>
      <c r="B27" s="42">
        <f>IF(374257.25828="","-",372548.49281/374257.25828*100)</f>
        <v>99.543424894989869</v>
      </c>
      <c r="C27" s="43">
        <f>IF(427600.8878="","-",459248.98718/427600.8878*100)</f>
        <v>107.40131750961253</v>
      </c>
      <c r="D27" s="43">
        <f>IF(524151.65323="","-",533847.81488/524151.65323*100)</f>
        <v>101.84987714724333</v>
      </c>
      <c r="E27" s="43">
        <f>IF(444601.83252="","-",515591.42554/444601.83252*100)</f>
        <v>115.96700414337735</v>
      </c>
      <c r="F27" s="43">
        <f>IF(505594.98812="","-",481606.75367/505594.98812*100)</f>
        <v>95.255444572503052</v>
      </c>
      <c r="G27" s="43">
        <f>IF(458682.35918="","-",445438.91205/458682.35918*100)</f>
        <v>97.112719321999705</v>
      </c>
      <c r="H27" s="43">
        <f>IF(488041.26888="","-",499106.13257/488041.26888*100)</f>
        <v>102.26719836939048</v>
      </c>
      <c r="I27" s="43">
        <f>IF(480650.77296="","-",464269.56222/480650.77296*100)</f>
        <v>96.591868428897087</v>
      </c>
      <c r="J27" s="43">
        <f>IF(473973.76404="","-",501694.30423/473973.76404*100)</f>
        <v>105.84853894732886</v>
      </c>
      <c r="K27" s="43">
        <f>IF(540614.13985="","-",525340.24848/540614.13985*100)</f>
        <v>97.174714783775727</v>
      </c>
      <c r="L27" s="43">
        <f>IF(522571.0681="","-",504121.79757/522571.0681*100)</f>
        <v>96.469519333115954</v>
      </c>
      <c r="M27" s="44">
        <f>IF(519317.05816="","-",539669.9086/519317.05816*100)</f>
        <v>103.91915692353963</v>
      </c>
      <c r="N27" s="20">
        <f>IF(372548.49281="","-",379831.59944/372548.49281*100)</f>
        <v>101.95494191241148</v>
      </c>
      <c r="O27" s="20">
        <f>IF(459248.98718="","-",484785.07909/459248.98718*100)</f>
        <v>105.56040244460927</v>
      </c>
      <c r="P27" s="20">
        <f>IF(533847.81488="","-",500496.7331/533847.81488*100)</f>
        <v>93.752698643620619</v>
      </c>
      <c r="Q27" s="20">
        <f>IF(515591.42554="","-",285604.18681/515591.42554*100)</f>
        <v>55.393509795256001</v>
      </c>
      <c r="R27" s="20">
        <f>IF(481606.75367="","-",329360.04715/481606.75367*100)</f>
        <v>68.38775508029515</v>
      </c>
      <c r="S27" s="20">
        <f>IF(445438.91205="","-",413539.17419/445438.91205*100)</f>
        <v>92.838583025180498</v>
      </c>
      <c r="T27" s="20">
        <f>IF(499106.13257="","-",496638.96559/499106.13257*100)</f>
        <v>99.505682896081424</v>
      </c>
      <c r="U27" s="20">
        <f>IF(464269.56222="","-",433625.62616/464269.56222*100)</f>
        <v>93.399537993946922</v>
      </c>
      <c r="V27" s="20">
        <f>IF(501694.30423="","-",508337.58442/501694.30423*100)</f>
        <v>101.32416894790069</v>
      </c>
      <c r="W27" s="20">
        <f>IF(525340.24848="","-",493580.30765/525340.24848*100)</f>
        <v>93.954405564414117</v>
      </c>
      <c r="X27" s="20">
        <f>IF(504121.79757="","-",522886.87074/504121.79757*100)</f>
        <v>103.7223292586142</v>
      </c>
      <c r="Y27" s="23">
        <f>IF(539669.9086="","-",567302.1235/539669.9086*100)</f>
        <v>105.12020671519058</v>
      </c>
      <c r="Z27" s="20">
        <f>IF(379831.59944="","-",399425.42872/379831.59944*100)</f>
        <v>105.15855692598718</v>
      </c>
      <c r="AA27" s="20">
        <f>IF(484785.07909="","-",521495.13671/484785.07909*100)</f>
        <v>107.57243966520365</v>
      </c>
      <c r="AB27" s="20">
        <f>IF(500496.7331="","-",630184.6713/500496.7331*100)</f>
        <v>125.91184509771578</v>
      </c>
    </row>
    <row r="28" spans="1:28" x14ac:dyDescent="0.2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16"/>
      <c r="P28" s="16"/>
      <c r="Q28" s="16"/>
      <c r="R28" s="16"/>
      <c r="S28" s="16"/>
      <c r="T28" s="16"/>
    </row>
    <row r="29" spans="1:28" x14ac:dyDescent="0.2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6"/>
      <c r="O29" s="16"/>
      <c r="P29" s="16"/>
      <c r="Q29" s="16"/>
      <c r="R29" s="16"/>
      <c r="S29" s="16"/>
      <c r="T29" s="16"/>
    </row>
  </sheetData>
  <mergeCells count="5">
    <mergeCell ref="A2:L2"/>
    <mergeCell ref="A24:A25"/>
    <mergeCell ref="B24:M24"/>
    <mergeCell ref="N24:Y24"/>
    <mergeCell ref="Z24:AB2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workbookViewId="0">
      <selection activeCell="K13" sqref="K13"/>
    </sheetView>
  </sheetViews>
  <sheetFormatPr defaultRowHeight="12" x14ac:dyDescent="0.2"/>
  <cols>
    <col min="1" max="1" width="24" style="3" customWidth="1"/>
    <col min="2" max="7" width="14.85546875" style="3" bestFit="1" customWidth="1"/>
    <col min="8" max="16384" width="9.140625" style="3"/>
  </cols>
  <sheetData>
    <row r="2" spans="1:7" x14ac:dyDescent="0.2">
      <c r="A2" s="106" t="s">
        <v>97</v>
      </c>
      <c r="B2" s="106"/>
      <c r="C2" s="106"/>
      <c r="D2" s="106"/>
      <c r="E2" s="106"/>
      <c r="F2" s="106"/>
      <c r="G2" s="106"/>
    </row>
    <row r="3" spans="1:7" x14ac:dyDescent="0.2">
      <c r="A3" s="4"/>
      <c r="B3" s="4"/>
      <c r="C3" s="4"/>
      <c r="D3" s="4"/>
      <c r="E3" s="4"/>
      <c r="F3" s="4"/>
      <c r="G3" s="4"/>
    </row>
    <row r="4" spans="1:7" x14ac:dyDescent="0.2">
      <c r="A4" s="4"/>
      <c r="B4" s="4"/>
      <c r="C4" s="4"/>
      <c r="D4" s="4"/>
      <c r="E4" s="4"/>
      <c r="F4" s="4"/>
      <c r="G4" s="4"/>
    </row>
    <row r="5" spans="1:7" x14ac:dyDescent="0.2">
      <c r="A5" s="4"/>
      <c r="B5" s="4"/>
      <c r="C5" s="4"/>
      <c r="D5" s="4"/>
      <c r="E5" s="4"/>
      <c r="F5" s="4"/>
      <c r="G5" s="4"/>
    </row>
    <row r="6" spans="1:7" x14ac:dyDescent="0.2">
      <c r="A6" s="4"/>
      <c r="B6" s="4"/>
      <c r="C6" s="4"/>
      <c r="D6" s="4"/>
      <c r="E6" s="4"/>
      <c r="F6" s="4"/>
      <c r="G6" s="4"/>
    </row>
    <row r="7" spans="1:7" x14ac:dyDescent="0.2">
      <c r="A7" s="4"/>
      <c r="B7" s="4"/>
      <c r="C7" s="4"/>
      <c r="D7" s="4"/>
      <c r="E7" s="4"/>
      <c r="F7" s="4"/>
      <c r="G7" s="4"/>
    </row>
    <row r="8" spans="1:7" x14ac:dyDescent="0.2">
      <c r="A8" s="4"/>
      <c r="B8" s="4"/>
      <c r="C8" s="4"/>
      <c r="D8" s="4"/>
      <c r="E8" s="4"/>
      <c r="F8" s="4"/>
      <c r="G8" s="4"/>
    </row>
    <row r="9" spans="1:7" x14ac:dyDescent="0.2">
      <c r="A9" s="4"/>
      <c r="B9" s="4"/>
      <c r="C9" s="4"/>
      <c r="D9" s="4"/>
      <c r="E9" s="4"/>
      <c r="F9" s="4"/>
      <c r="G9" s="4"/>
    </row>
    <row r="10" spans="1:7" x14ac:dyDescent="0.2">
      <c r="A10" s="4"/>
      <c r="B10" s="4"/>
      <c r="C10" s="4"/>
      <c r="D10" s="4"/>
      <c r="E10" s="4"/>
      <c r="F10" s="4"/>
      <c r="G10" s="4"/>
    </row>
    <row r="11" spans="1:7" x14ac:dyDescent="0.2">
      <c r="A11" s="4"/>
      <c r="B11" s="4"/>
      <c r="C11" s="4"/>
      <c r="D11" s="4"/>
      <c r="E11" s="4"/>
      <c r="F11" s="4"/>
      <c r="G11" s="4"/>
    </row>
    <row r="12" spans="1:7" x14ac:dyDescent="0.2">
      <c r="A12" s="4"/>
      <c r="B12" s="4"/>
      <c r="C12" s="4"/>
      <c r="D12" s="4"/>
      <c r="E12" s="4"/>
      <c r="F12" s="4"/>
      <c r="G12" s="4"/>
    </row>
    <row r="13" spans="1:7" x14ac:dyDescent="0.2">
      <c r="A13" s="4"/>
      <c r="B13" s="4"/>
      <c r="C13" s="4"/>
      <c r="D13" s="4"/>
      <c r="E13" s="4"/>
      <c r="F13" s="4"/>
      <c r="G13" s="4"/>
    </row>
    <row r="14" spans="1:7" x14ac:dyDescent="0.2">
      <c r="A14" s="4"/>
      <c r="B14" s="4"/>
      <c r="C14" s="4"/>
      <c r="D14" s="4"/>
      <c r="E14" s="4"/>
      <c r="F14" s="4"/>
      <c r="G14" s="4"/>
    </row>
    <row r="15" spans="1:7" x14ac:dyDescent="0.2">
      <c r="A15" s="4"/>
      <c r="B15" s="4"/>
      <c r="C15" s="4"/>
      <c r="D15" s="4"/>
      <c r="E15" s="4"/>
      <c r="F15" s="4"/>
      <c r="G15" s="4"/>
    </row>
    <row r="16" spans="1:7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4"/>
      <c r="B19" s="4"/>
      <c r="C19" s="4"/>
      <c r="D19" s="4"/>
      <c r="E19" s="4"/>
      <c r="F19" s="4"/>
      <c r="G19" s="4"/>
    </row>
    <row r="20" spans="1:7" ht="13.5" customHeight="1" x14ac:dyDescent="0.2">
      <c r="A20" s="4"/>
      <c r="B20" s="4"/>
      <c r="C20" s="4"/>
      <c r="D20" s="4"/>
      <c r="E20" s="4"/>
      <c r="F20" s="4"/>
      <c r="G20" s="4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x14ac:dyDescent="0.2">
      <c r="A22" s="84"/>
      <c r="B22" s="84"/>
      <c r="C22" s="84"/>
      <c r="D22" s="84"/>
      <c r="E22" s="84"/>
      <c r="F22" s="84"/>
      <c r="G22" s="84"/>
    </row>
    <row r="23" spans="1:7" x14ac:dyDescent="0.2">
      <c r="A23" s="84"/>
      <c r="B23" s="84"/>
      <c r="C23" s="84"/>
      <c r="D23" s="84"/>
      <c r="E23" s="84"/>
      <c r="F23" s="84"/>
      <c r="G23" s="84"/>
    </row>
    <row r="24" spans="1:7" x14ac:dyDescent="0.2">
      <c r="A24" s="84"/>
      <c r="B24" s="84"/>
      <c r="C24" s="84"/>
      <c r="D24" s="84"/>
      <c r="E24" s="84"/>
      <c r="F24" s="84"/>
      <c r="G24" s="84"/>
    </row>
    <row r="25" spans="1:7" ht="24" x14ac:dyDescent="0.2">
      <c r="A25" s="91" t="s">
        <v>28</v>
      </c>
      <c r="B25" s="18" t="s">
        <v>88</v>
      </c>
      <c r="C25" s="18" t="s">
        <v>87</v>
      </c>
      <c r="D25" s="18" t="s">
        <v>86</v>
      </c>
      <c r="E25" s="18" t="s">
        <v>85</v>
      </c>
      <c r="F25" s="18" t="s">
        <v>84</v>
      </c>
      <c r="G25" s="72" t="s">
        <v>83</v>
      </c>
    </row>
    <row r="26" spans="1:7" x14ac:dyDescent="0.2">
      <c r="A26" s="65" t="s">
        <v>29</v>
      </c>
      <c r="B26" s="69">
        <v>2.0738961998359571</v>
      </c>
      <c r="C26" s="69">
        <v>1.7511545895264613</v>
      </c>
      <c r="D26" s="69">
        <v>1.6924811777131503</v>
      </c>
      <c r="E26" s="69">
        <v>2.6770091501941669</v>
      </c>
      <c r="F26" s="69">
        <v>2.6051771198365543</v>
      </c>
      <c r="G26" s="69">
        <v>1.2418958483409108</v>
      </c>
    </row>
    <row r="27" spans="1:7" x14ac:dyDescent="0.2">
      <c r="A27" s="66" t="s">
        <v>30</v>
      </c>
      <c r="B27" s="69">
        <v>4.7362421240273243</v>
      </c>
      <c r="C27" s="69">
        <v>4.5114964247888096</v>
      </c>
      <c r="D27" s="69">
        <v>4.0068014663506633</v>
      </c>
      <c r="E27" s="69">
        <v>5.7240329513021573</v>
      </c>
      <c r="F27" s="69">
        <v>6.2767965258035847</v>
      </c>
      <c r="G27" s="69">
        <v>5.8241137819357762</v>
      </c>
    </row>
    <row r="28" spans="1:7" x14ac:dyDescent="0.2">
      <c r="A28" s="66" t="s">
        <v>31</v>
      </c>
      <c r="B28" s="69">
        <v>85.776053347281376</v>
      </c>
      <c r="C28" s="69">
        <v>84.533053587255537</v>
      </c>
      <c r="D28" s="69">
        <v>81.470662345445405</v>
      </c>
      <c r="E28" s="69">
        <v>80.182184401899377</v>
      </c>
      <c r="F28" s="69">
        <v>80.856307980304194</v>
      </c>
      <c r="G28" s="69">
        <v>78.674986846448576</v>
      </c>
    </row>
    <row r="29" spans="1:7" x14ac:dyDescent="0.2">
      <c r="A29" s="66" t="s">
        <v>32</v>
      </c>
      <c r="B29" s="69">
        <v>2.1637656114652244</v>
      </c>
      <c r="C29" s="69">
        <v>2.1680314315175533</v>
      </c>
      <c r="D29" s="69">
        <v>2.5971272389128148</v>
      </c>
      <c r="E29" s="69">
        <v>2.6060634640846425</v>
      </c>
      <c r="F29" s="69">
        <v>2.6312995487312021</v>
      </c>
      <c r="G29" s="69">
        <v>1.6933353683426071</v>
      </c>
    </row>
    <row r="30" spans="1:7" x14ac:dyDescent="0.2">
      <c r="A30" s="66" t="s">
        <v>62</v>
      </c>
      <c r="B30" s="69">
        <v>0.18593816213786873</v>
      </c>
      <c r="C30" s="69">
        <v>0.1698167559010344</v>
      </c>
      <c r="D30" s="69">
        <v>0.16493651817651647</v>
      </c>
      <c r="E30" s="69">
        <v>0.27065161975933338</v>
      </c>
      <c r="F30" s="69">
        <v>0.26692034839824202</v>
      </c>
      <c r="G30" s="69">
        <v>0.8497236275978457</v>
      </c>
    </row>
    <row r="31" spans="1:7" x14ac:dyDescent="0.2">
      <c r="A31" s="66" t="s">
        <v>63</v>
      </c>
      <c r="B31" s="69">
        <v>4.5046396289204544</v>
      </c>
      <c r="C31" s="69">
        <v>6.384747861785975</v>
      </c>
      <c r="D31" s="69">
        <v>9.3233919875307318</v>
      </c>
      <c r="E31" s="69">
        <v>7.9342853570725165</v>
      </c>
      <c r="F31" s="69">
        <v>6.784714142043125</v>
      </c>
      <c r="G31" s="69">
        <v>11.237205910157396</v>
      </c>
    </row>
    <row r="32" spans="1:7" x14ac:dyDescent="0.2">
      <c r="A32" s="67" t="s">
        <v>64</v>
      </c>
      <c r="B32" s="71">
        <v>0.55946492633178802</v>
      </c>
      <c r="C32" s="71">
        <v>0.48169934922464064</v>
      </c>
      <c r="D32" s="71">
        <v>0.74459926587071623</v>
      </c>
      <c r="E32" s="71">
        <v>0.60577305568781126</v>
      </c>
      <c r="F32" s="71">
        <v>0.57878433488310166</v>
      </c>
      <c r="G32" s="71">
        <v>0.47873861717689309</v>
      </c>
    </row>
  </sheetData>
  <mergeCells count="1"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Petrusca</dc:creator>
  <cp:lastModifiedBy>Doina Vudvud</cp:lastModifiedBy>
  <dcterms:created xsi:type="dcterms:W3CDTF">2017-02-13T11:50:10Z</dcterms:created>
  <dcterms:modified xsi:type="dcterms:W3CDTF">2021-05-16T11:30:01Z</dcterms:modified>
</cp:coreProperties>
</file>