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us\"/>
    </mc:Choice>
  </mc:AlternateContent>
  <xr:revisionPtr revIDLastSave="0" documentId="13_ncr:1_{26C28CA6-EA5B-4599-957F-C384EB426A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US" sheetId="1" r:id="rId1"/>
  </sheets>
  <definedNames>
    <definedName name="_xlnm._FilterDatabase" localSheetId="0" hidden="1">RUS!$C$6:$CL$83</definedName>
    <definedName name="_xlnm.Print_Titles" localSheetId="0">RUS!$5:$5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L6" i="1"/>
  <c r="Q6" i="1"/>
  <c r="V6" i="1"/>
  <c r="AA6" i="1"/>
  <c r="AF6" i="1"/>
  <c r="AK6" i="1"/>
  <c r="BL8" i="1"/>
  <c r="BM8" i="1"/>
  <c r="BL9" i="1"/>
  <c r="BM9" i="1"/>
  <c r="BL10" i="1"/>
  <c r="BM10" i="1"/>
  <c r="BL11" i="1"/>
  <c r="BM11" i="1"/>
  <c r="BL12" i="1"/>
  <c r="BM12" i="1"/>
  <c r="BL13" i="1"/>
  <c r="BM13" i="1"/>
  <c r="BL14" i="1"/>
  <c r="BM14" i="1"/>
  <c r="BL15" i="1"/>
  <c r="BM15" i="1"/>
  <c r="BL16" i="1"/>
  <c r="BM16" i="1"/>
  <c r="BL17" i="1"/>
  <c r="BM17" i="1"/>
  <c r="BL18" i="1"/>
  <c r="BM18" i="1"/>
  <c r="BL19" i="1"/>
  <c r="BM19" i="1"/>
  <c r="BL20" i="1"/>
  <c r="BM20" i="1"/>
  <c r="BL21" i="1"/>
  <c r="BM21" i="1"/>
  <c r="BL22" i="1"/>
  <c r="BM22" i="1"/>
  <c r="BL23" i="1"/>
  <c r="BM23" i="1"/>
  <c r="BL24" i="1"/>
  <c r="BM24" i="1"/>
  <c r="BL25" i="1"/>
  <c r="BM25" i="1"/>
  <c r="BL26" i="1"/>
  <c r="BM26" i="1"/>
  <c r="BL27" i="1"/>
  <c r="BM27" i="1"/>
  <c r="BL28" i="1"/>
  <c r="BM28" i="1"/>
  <c r="BL29" i="1"/>
  <c r="BM29" i="1"/>
  <c r="BL30" i="1"/>
  <c r="BM30" i="1"/>
  <c r="BL31" i="1"/>
  <c r="BM31" i="1"/>
  <c r="BL32" i="1"/>
  <c r="BM32" i="1"/>
  <c r="BL33" i="1"/>
  <c r="BM33" i="1"/>
  <c r="BL34" i="1"/>
  <c r="BM34" i="1"/>
  <c r="BL35" i="1"/>
  <c r="BM35" i="1"/>
  <c r="BL36" i="1"/>
  <c r="BM36" i="1"/>
  <c r="BL37" i="1"/>
  <c r="BM37" i="1"/>
  <c r="BL38" i="1"/>
  <c r="BM38" i="1"/>
  <c r="BL39" i="1"/>
  <c r="BM39" i="1"/>
  <c r="BL40" i="1"/>
  <c r="BM40" i="1"/>
  <c r="BL41" i="1"/>
  <c r="BM41" i="1"/>
  <c r="BL42" i="1"/>
  <c r="BM42" i="1"/>
  <c r="BL43" i="1"/>
  <c r="BM43" i="1"/>
  <c r="BL44" i="1"/>
  <c r="BM44" i="1"/>
  <c r="BL45" i="1"/>
  <c r="BM45" i="1"/>
  <c r="BL46" i="1"/>
  <c r="BM46" i="1"/>
  <c r="BL47" i="1"/>
  <c r="BM47" i="1"/>
  <c r="BL48" i="1"/>
  <c r="BM48" i="1"/>
  <c r="BL49" i="1"/>
  <c r="BM49" i="1"/>
  <c r="BL50" i="1"/>
  <c r="BM50" i="1"/>
  <c r="BL51" i="1"/>
  <c r="BM51" i="1"/>
  <c r="BL52" i="1"/>
  <c r="BM52" i="1"/>
  <c r="BL53" i="1"/>
  <c r="BM53" i="1"/>
  <c r="BL54" i="1"/>
  <c r="BM54" i="1"/>
  <c r="BL55" i="1"/>
  <c r="BM55" i="1"/>
  <c r="BL56" i="1"/>
  <c r="BM56" i="1"/>
  <c r="BL57" i="1"/>
  <c r="BM57" i="1"/>
  <c r="BL58" i="1"/>
  <c r="BM58" i="1"/>
  <c r="BL59" i="1"/>
  <c r="BM59" i="1"/>
  <c r="BL60" i="1"/>
  <c r="BM60" i="1"/>
  <c r="BL61" i="1"/>
  <c r="BM61" i="1"/>
  <c r="BL62" i="1"/>
  <c r="BM62" i="1"/>
  <c r="BL63" i="1"/>
  <c r="BM63" i="1"/>
  <c r="BL64" i="1"/>
  <c r="BM64" i="1"/>
  <c r="BL65" i="1"/>
  <c r="BM65" i="1"/>
  <c r="BL66" i="1"/>
  <c r="BM66" i="1"/>
  <c r="BL67" i="1"/>
  <c r="BM67" i="1"/>
  <c r="BL68" i="1"/>
  <c r="BM68" i="1"/>
  <c r="BL69" i="1"/>
  <c r="BM69" i="1"/>
  <c r="BL70" i="1"/>
  <c r="BM70" i="1"/>
  <c r="BL71" i="1"/>
  <c r="BM71" i="1"/>
  <c r="BL72" i="1"/>
  <c r="BM72" i="1"/>
  <c r="BL73" i="1"/>
  <c r="BM73" i="1"/>
  <c r="BL74" i="1"/>
  <c r="BM74" i="1"/>
  <c r="BL75" i="1"/>
  <c r="BM75" i="1"/>
  <c r="BL76" i="1"/>
  <c r="BM76" i="1"/>
  <c r="BL77" i="1"/>
  <c r="BM77" i="1"/>
  <c r="BL78" i="1"/>
  <c r="BM78" i="1"/>
  <c r="BL79" i="1"/>
  <c r="BM79" i="1"/>
  <c r="BL80" i="1"/>
  <c r="BM80" i="1"/>
  <c r="BM81" i="1"/>
  <c r="BL82" i="1"/>
  <c r="BM82" i="1"/>
  <c r="BL83" i="1"/>
  <c r="BM83" i="1"/>
</calcChain>
</file>

<file path=xl/sharedStrings.xml><?xml version="1.0" encoding="utf-8"?>
<sst xmlns="http://schemas.openxmlformats.org/spreadsheetml/2006/main" count="425" uniqueCount="139">
  <si>
    <t>01</t>
  </si>
  <si>
    <t>02</t>
  </si>
  <si>
    <t>03</t>
  </si>
  <si>
    <t>04</t>
  </si>
  <si>
    <t>05</t>
  </si>
  <si>
    <t>06</t>
  </si>
  <si>
    <t>07</t>
  </si>
  <si>
    <t>08</t>
  </si>
  <si>
    <t>09</t>
  </si>
  <si>
    <t>0-9</t>
  </si>
  <si>
    <t>0.</t>
  </si>
  <si>
    <t>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</si>
  <si>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</si>
  <si>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</si>
  <si>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</si>
  <si>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</si>
  <si>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</si>
  <si>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</si>
  <si>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</si>
  <si>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</si>
  <si>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</si>
  <si>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-</t>
  </si>
  <si>
    <t>I</t>
  </si>
  <si>
    <t xml:space="preserve"> II</t>
  </si>
  <si>
    <t xml:space="preserve"> III</t>
  </si>
  <si>
    <t xml:space="preserve"> IV</t>
  </si>
  <si>
    <t xml:space="preserve"> I </t>
  </si>
  <si>
    <t xml:space="preserve"> II </t>
  </si>
  <si>
    <t xml:space="preserve"> III </t>
  </si>
  <si>
    <t xml:space="preserve"> IV </t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</si>
  <si>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</si>
  <si>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</si>
  <si>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</si>
  <si>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</si>
  <si>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 xml:space="preserve">I  </t>
  </si>
  <si>
    <t xml:space="preserve">II  </t>
  </si>
  <si>
    <t xml:space="preserve">III  </t>
  </si>
  <si>
    <t xml:space="preserve">IV  </t>
  </si>
  <si>
    <t>тысяч долларов США</t>
  </si>
  <si>
    <t xml:space="preserve">                                                       тысяч долларов США</t>
  </si>
  <si>
    <t>Код</t>
  </si>
  <si>
    <t>МСТК</t>
  </si>
  <si>
    <t>Наименование раздела и товарной группы</t>
  </si>
  <si>
    <t>ИМПОРТ - всего</t>
  </si>
  <si>
    <t xml:space="preserve">   в том числе:</t>
  </si>
  <si>
    <t>ВСЕГО</t>
  </si>
  <si>
    <t>Пищевые продукты и живые животные</t>
  </si>
  <si>
    <t>Живые животные</t>
  </si>
  <si>
    <t>Мясо и мясопродукты</t>
  </si>
  <si>
    <t>Молочные продукты и яйца птицы</t>
  </si>
  <si>
    <t xml:space="preserve">Рыба, ракообразные, моллюски </t>
  </si>
  <si>
    <t>Зерновые и продукты из них</t>
  </si>
  <si>
    <t>Овощи и фрукты</t>
  </si>
  <si>
    <t>Сахар, изделия из сахара и мед</t>
  </si>
  <si>
    <t>Кофе, чай, какао, пряности и продукты из них</t>
  </si>
  <si>
    <t>Корма для животных (кроме немолотых зерновых)</t>
  </si>
  <si>
    <t>Различные пищевые продукты и препараты</t>
  </si>
  <si>
    <t>Напитки и табак</t>
  </si>
  <si>
    <t>Напитки</t>
  </si>
  <si>
    <t>Табак и табачные изделия</t>
  </si>
  <si>
    <t>Сырье непродовольственное, кроме топлива</t>
  </si>
  <si>
    <t>Шкуры, кожевенное сырье и пушнина, невыделанные</t>
  </si>
  <si>
    <t>Масличные семена и масличные плоды</t>
  </si>
  <si>
    <t>Натуральный каучук (включая синтетический каучук и регенерированную резину)</t>
  </si>
  <si>
    <t>Пробка и лесоматериалы</t>
  </si>
  <si>
    <t>Бумажная масса и макулатура</t>
  </si>
  <si>
    <t>Текстильные волокна (кроме топса и прочей чесаной шерсти) и их отходы (не переработанные в пряжу или ткань)</t>
  </si>
  <si>
    <t>Сырье для удобрений, кроме не включенного в отдел 56, и минеральное сырье (кроме угля, нефти и драгоценных камней)</t>
  </si>
  <si>
    <t>Металлические руды и металлический лом</t>
  </si>
  <si>
    <t>Сырьевые материалы животного и растительного происхождения, не включенные в другие категории</t>
  </si>
  <si>
    <t>Минеральное топливо, смазочные масла и аналогичные материалы</t>
  </si>
  <si>
    <t>Уголь, кокс и брикеты</t>
  </si>
  <si>
    <t>Нефть, нефтепродукты и аналогичные материалы</t>
  </si>
  <si>
    <t>Газ, природный и искусственный</t>
  </si>
  <si>
    <t>Электрический ток</t>
  </si>
  <si>
    <t>Животные и растительные масла, жиры и воски</t>
  </si>
  <si>
    <t>Животные масла и жиры</t>
  </si>
  <si>
    <t>Растительные масла и жиры, сырые, рафинированные или фракционированные</t>
  </si>
  <si>
    <t>Животные и растительные масла и жиры, обработанные; воски животного и растительного происхождения; технические смеси или препараты из животных или растительных жиров и масел</t>
  </si>
  <si>
    <t>Химические вещества и аналогичная продукция, не включенные в другие категории</t>
  </si>
  <si>
    <t>Органические химические вещества</t>
  </si>
  <si>
    <t>Неорганические химические вещества</t>
  </si>
  <si>
    <t>Красящие и дубильные вещества и красители</t>
  </si>
  <si>
    <t>Медицинская и фармацевтическая продукция</t>
  </si>
  <si>
    <t>Эфирные масла, резиноиды и парфюмерные вещества; туалетные препараты, полирующие и моющие средства</t>
  </si>
  <si>
    <t>Удобрения</t>
  </si>
  <si>
    <t>Пластмассы в первичной форме</t>
  </si>
  <si>
    <t>Пластмассы в непервичной форме</t>
  </si>
  <si>
    <t>Химические материалы и продукция, не включенные в другие категории</t>
  </si>
  <si>
    <t>Промышленные товары, классифицированные главным образом по виду материала</t>
  </si>
  <si>
    <t>Кожа, готовые изделия из кожи, не включенные в другие категории, и выделанная пушнина</t>
  </si>
  <si>
    <t>Резиновые изделия, не включенные в другие категории</t>
  </si>
  <si>
    <t>Изделия из пробки и дерева (кроме мебели)</t>
  </si>
  <si>
    <t>Бумага, картон и изделия из бумажной массы, бумаги или картона</t>
  </si>
  <si>
    <t>Текстильная пряжа, ткани, готовые изделия, не включенные в другие категории, и аналогичная продукция</t>
  </si>
  <si>
    <t>Продукция из нерудных ископаемых, не включенная в другие категории</t>
  </si>
  <si>
    <t>Чугун и сталь</t>
  </si>
  <si>
    <t>Цветные металлы</t>
  </si>
  <si>
    <t>Изделия из металла, не включенные в другие категории</t>
  </si>
  <si>
    <t>Машины и транспортное оборудование</t>
  </si>
  <si>
    <t>Энергогенераторные машины и оборудование</t>
  </si>
  <si>
    <t>Машины, специально предназначенные для конкретных отраслей</t>
  </si>
  <si>
    <t>Машины для обработки металлов</t>
  </si>
  <si>
    <t>Неспециальные машины и оборудование для промышленности, не включенные в другие категории, и детали для машин, не включенные в другие категории</t>
  </si>
  <si>
    <t>Канцелярские машины и оборудование для автоматической обработки данных</t>
  </si>
  <si>
    <t>Аппаратура и оборудование электросвязи, звукозаписи и звуковоспроизведения</t>
  </si>
  <si>
    <t>Электрические машины, аппараты, приборы и их электрические детали (включая неэлектрические детали электрических бытовых приборов)</t>
  </si>
  <si>
    <t>Автомобили (включая транспортные средства на воздушной подушке)</t>
  </si>
  <si>
    <t xml:space="preserve">Прочее транспортное оборудование </t>
  </si>
  <si>
    <t>Различные готовые изделия</t>
  </si>
  <si>
    <t>Блочные здания; арматура и крепления водопроводно-канализационного, отопительного и осветительного оборудования</t>
  </si>
  <si>
    <t>Мебель и ее детали</t>
  </si>
  <si>
    <t>Дорожные принадлежности, сумки и аналогичные контейнеры</t>
  </si>
  <si>
    <t>Предметы одежды и одежные принадлежности</t>
  </si>
  <si>
    <t>Обувь</t>
  </si>
  <si>
    <t>Специальные, научные и контрольные приборы и аппараты</t>
  </si>
  <si>
    <t>Фотографическая аппаратура, оборудование и принадлежности и оптические изделия; часы</t>
  </si>
  <si>
    <t>Различные готовые изделия, не включенные в другие категории</t>
  </si>
  <si>
    <t>Товары и операции, не включенные в другие категории МСТК</t>
  </si>
  <si>
    <t xml:space="preserve">Золото, немонетарное </t>
  </si>
  <si>
    <t>Монеты (кроме золотых монет), не являющиеся законным платежным средством</t>
  </si>
  <si>
    <t>Товары, поставляемые в качестве гуманитарной помощи</t>
  </si>
  <si>
    <t>II</t>
  </si>
  <si>
    <t xml:space="preserve">III </t>
  </si>
  <si>
    <t xml:space="preserve">IV </t>
  </si>
  <si>
    <r>
      <t>140650.00</t>
    </r>
    <r>
      <rPr>
        <vertAlign val="superscript"/>
        <sz val="12"/>
        <rFont val="Times New Roman"/>
        <family val="1"/>
        <charset val="204"/>
      </rPr>
      <t>r)</t>
    </r>
  </si>
  <si>
    <t>III</t>
  </si>
  <si>
    <t>IV</t>
  </si>
  <si>
    <t xml:space="preserve">II </t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</si>
  <si>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</si>
  <si>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ВСЕГО </t>
    </r>
    <r>
      <rPr>
        <b/>
        <vertAlign val="superscript"/>
        <sz val="14"/>
        <rFont val="Times New Roman"/>
        <family val="1"/>
        <charset val="204"/>
      </rPr>
      <t>у)</t>
    </r>
  </si>
  <si>
    <t xml:space="preserve">в 2005-2022 гг., в разбивке по кварталам, разделам и товарным группам, согласно Международной Стандартной Торговой Классификации (МСТК), Рев.4  </t>
  </si>
  <si>
    <r>
      <t xml:space="preserve">            </t>
    </r>
    <r>
      <rPr>
        <b/>
        <vertAlign val="superscript"/>
        <sz val="10"/>
        <rFont val="Times New Roman"/>
        <family val="1"/>
        <charset val="204"/>
      </rPr>
      <t>у)</t>
    </r>
    <r>
      <rPr>
        <b/>
        <sz val="10"/>
        <rFont val="Times New Roman"/>
        <family val="1"/>
        <charset val="204"/>
      </rPr>
      <t xml:space="preserve"> Уточненные данные </t>
    </r>
  </si>
  <si>
    <r>
      <t xml:space="preserve">                  п) </t>
    </r>
    <r>
      <rPr>
        <b/>
        <sz val="10"/>
        <rFont val="Times New Roman"/>
        <family val="1"/>
        <charset val="204"/>
      </rPr>
      <t>Предварительные данные</t>
    </r>
  </si>
  <si>
    <r>
      <t xml:space="preserve"> Источник данных: </t>
    </r>
    <r>
      <rPr>
        <sz val="11"/>
        <rFont val="Times New Roman"/>
        <family val="1"/>
        <charset val="204"/>
      </rPr>
      <t>Таможенная Служба (таможенные декларации по экспорту и импорту юридических лиц)</t>
    </r>
  </si>
  <si>
    <r>
      <t xml:space="preserve">   Примечание:  </t>
    </r>
    <r>
      <rPr>
        <vertAlign val="superscript"/>
        <sz val="11"/>
        <rFont val="Times New Roman"/>
        <family val="1"/>
        <charset val="204"/>
      </rPr>
      <t>1)</t>
    </r>
    <r>
      <rPr>
        <b/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Информация не включает данные предприятий и организаций левобережья Днестра и муниципия  Бендеры </t>
    </r>
  </si>
  <si>
    <r>
      <t>ИМПОРТ РЕСПУБЛИКИ МОЛДОВА</t>
    </r>
    <r>
      <rPr>
        <b/>
        <vertAlign val="superscript"/>
        <sz val="16"/>
        <rFont val="Times New Roman CC"/>
        <charset val="204"/>
      </rPr>
      <t>1)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</si>
  <si>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</si>
  <si>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II </t>
    </r>
    <r>
      <rPr>
        <b/>
        <vertAlign val="superscript"/>
        <sz val="14"/>
        <rFont val="Times New Roman"/>
        <family val="1"/>
        <charset val="204"/>
      </rPr>
      <t>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</si>
</sst>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59">
    <font>
      <sz val="10"/>
      <name val="Arial Cyr"/>
    </font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4"/>
      <name val="Times New Roman CC"/>
      <family val="1"/>
      <charset val="238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</font>
    <font>
      <b/>
      <sz val="14"/>
      <name val="Times New Roman CC"/>
      <family val="1"/>
      <charset val="238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Times New Roman"/>
      <family val="1"/>
      <charset val="204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sz val="12"/>
      <color indexed="10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 CC"/>
      <charset val="204"/>
    </font>
    <font>
      <sz val="12"/>
      <name val="Times New Roman CC"/>
      <charset val="204"/>
    </font>
    <font>
      <vertAlign val="superscript"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3"/>
      <name val="Times New Roman"/>
      <family val="1"/>
      <charset val="204"/>
    </font>
    <font>
      <sz val="12"/>
      <color theme="1"/>
      <name val="Times New Roman"/>
      <family val="2"/>
      <charset val="238"/>
    </font>
    <font>
      <b/>
      <sz val="12"/>
      <color rgb="FF000000"/>
      <name val="Times New Roman"/>
      <family val="1"/>
      <charset val="204"/>
    </font>
    <font>
      <sz val="12"/>
      <color theme="1"/>
      <name val="Times New Roman CC"/>
      <family val="1"/>
      <charset val="238"/>
    </font>
    <font>
      <sz val="12"/>
      <color rgb="FF000000"/>
      <name val="Times New Roman"/>
      <family val="1"/>
      <charset val="204"/>
    </font>
    <font>
      <b/>
      <sz val="12"/>
      <color theme="1"/>
      <name val="Times New Roman CC"/>
      <family val="1"/>
      <charset val="238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6"/>
      <name val="Times New Roman CC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8" fillId="0" borderId="0"/>
    <xf numFmtId="0" fontId="36" fillId="0" borderId="0"/>
    <xf numFmtId="0" fontId="37" fillId="0" borderId="0"/>
    <xf numFmtId="0" fontId="1" fillId="0" borderId="0"/>
  </cellStyleXfs>
  <cellXfs count="213">
    <xf numFmtId="0" fontId="0" fillId="0" borderId="0" xfId="0"/>
    <xf numFmtId="0" fontId="0" fillId="0" borderId="1" xfId="0" applyBorder="1"/>
    <xf numFmtId="49" fontId="5" fillId="0" borderId="1" xfId="0" applyNumberFormat="1" applyFont="1" applyBorder="1"/>
    <xf numFmtId="0" fontId="0" fillId="0" borderId="0" xfId="0" applyAlignment="1">
      <alignment horizontal="center"/>
    </xf>
    <xf numFmtId="49" fontId="3" fillId="0" borderId="1" xfId="0" applyNumberFormat="1" applyFont="1" applyBorder="1"/>
    <xf numFmtId="0" fontId="6" fillId="0" borderId="0" xfId="0" applyFont="1"/>
    <xf numFmtId="0" fontId="1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Fill="1"/>
    <xf numFmtId="165" fontId="7" fillId="0" borderId="0" xfId="0" applyNumberFormat="1" applyFont="1" applyFill="1" applyAlignment="1">
      <alignment vertical="top"/>
    </xf>
    <xf numFmtId="0" fontId="7" fillId="0" borderId="0" xfId="0" applyFont="1" applyFill="1"/>
    <xf numFmtId="1" fontId="10" fillId="0" borderId="0" xfId="0" quotePrefix="1" applyNumberFormat="1" applyFont="1" applyFill="1" applyAlignment="1">
      <alignment horizontal="center" vertical="top" wrapText="1"/>
    </xf>
    <xf numFmtId="165" fontId="15" fillId="0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/>
    <xf numFmtId="165" fontId="15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/>
    </xf>
    <xf numFmtId="165" fontId="14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0" fontId="10" fillId="0" borderId="0" xfId="0" applyFont="1" applyBorder="1"/>
    <xf numFmtId="165" fontId="10" fillId="0" borderId="0" xfId="0" applyNumberFormat="1" applyFont="1" applyBorder="1" applyAlignment="1">
      <alignment vertical="top"/>
    </xf>
    <xf numFmtId="165" fontId="15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vertical="top" wrapText="1"/>
    </xf>
    <xf numFmtId="165" fontId="10" fillId="0" borderId="0" xfId="0" applyNumberFormat="1" applyFont="1" applyAlignment="1">
      <alignment vertical="top"/>
    </xf>
    <xf numFmtId="165" fontId="15" fillId="0" borderId="0" xfId="0" applyNumberFormat="1" applyFont="1" applyAlignment="1">
      <alignment vertical="top"/>
    </xf>
    <xf numFmtId="165" fontId="15" fillId="0" borderId="0" xfId="0" applyNumberFormat="1" applyFont="1" applyAlignment="1">
      <alignment horizontal="right" vertical="top"/>
    </xf>
    <xf numFmtId="0" fontId="10" fillId="0" borderId="0" xfId="0" applyFont="1"/>
    <xf numFmtId="165" fontId="10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/>
    </xf>
    <xf numFmtId="165" fontId="14" fillId="0" borderId="0" xfId="0" applyNumberFormat="1" applyFont="1" applyAlignment="1">
      <alignment vertical="top"/>
    </xf>
    <xf numFmtId="165" fontId="14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/>
    </xf>
    <xf numFmtId="165" fontId="16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49" fontId="17" fillId="0" borderId="0" xfId="0" applyNumberFormat="1" applyFont="1" applyAlignment="1">
      <alignment vertical="top" wrapText="1"/>
    </xf>
    <xf numFmtId="0" fontId="9" fillId="0" borderId="4" xfId="0" applyFont="1" applyBorder="1" applyAlignment="1">
      <alignment horizontal="center" vertical="center"/>
    </xf>
    <xf numFmtId="165" fontId="10" fillId="0" borderId="0" xfId="0" applyNumberFormat="1" applyFont="1" applyFill="1"/>
    <xf numFmtId="165" fontId="10" fillId="0" borderId="0" xfId="0" applyNumberFormat="1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65" fontId="21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0" xfId="0" applyFont="1" applyBorder="1"/>
    <xf numFmtId="165" fontId="10" fillId="0" borderId="0" xfId="0" applyNumberFormat="1" applyFont="1" applyBorder="1"/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vertical="top" wrapText="1"/>
    </xf>
    <xf numFmtId="0" fontId="7" fillId="0" borderId="0" xfId="0" applyFont="1" applyBorder="1" applyAlignment="1"/>
    <xf numFmtId="0" fontId="9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>
      <alignment vertical="top" wrapText="1"/>
    </xf>
    <xf numFmtId="165" fontId="23" fillId="0" borderId="0" xfId="0" applyNumberFormat="1" applyFont="1" applyFill="1" applyAlignment="1">
      <alignment vertical="top"/>
    </xf>
    <xf numFmtId="165" fontId="24" fillId="0" borderId="0" xfId="0" applyNumberFormat="1" applyFont="1" applyFill="1" applyAlignment="1">
      <alignment vertical="top"/>
    </xf>
    <xf numFmtId="0" fontId="8" fillId="0" borderId="0" xfId="0" applyFont="1" applyFill="1"/>
    <xf numFmtId="0" fontId="0" fillId="0" borderId="0" xfId="0" applyFill="1"/>
    <xf numFmtId="165" fontId="11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5" fontId="23" fillId="0" borderId="0" xfId="0" applyNumberFormat="1" applyFont="1" applyAlignment="1">
      <alignment horizontal="right" vertical="top"/>
    </xf>
    <xf numFmtId="0" fontId="9" fillId="0" borderId="6" xfId="0" applyFont="1" applyFill="1" applyBorder="1" applyAlignment="1">
      <alignment horizontal="center" vertical="center"/>
    </xf>
    <xf numFmtId="165" fontId="31" fillId="0" borderId="0" xfId="0" applyNumberFormat="1" applyFont="1" applyAlignment="1">
      <alignment vertical="top"/>
    </xf>
    <xf numFmtId="165" fontId="34" fillId="0" borderId="0" xfId="0" applyNumberFormat="1" applyFont="1" applyAlignment="1">
      <alignment vertical="top"/>
    </xf>
    <xf numFmtId="0" fontId="22" fillId="0" borderId="0" xfId="3" applyFont="1"/>
    <xf numFmtId="165" fontId="26" fillId="0" borderId="0" xfId="0" applyNumberFormat="1" applyFont="1" applyFill="1" applyAlignment="1">
      <alignment vertical="top"/>
    </xf>
    <xf numFmtId="165" fontId="22" fillId="0" borderId="0" xfId="3" applyNumberFormat="1" applyFont="1"/>
    <xf numFmtId="165" fontId="9" fillId="0" borderId="0" xfId="0" applyNumberFormat="1" applyFont="1" applyAlignment="1">
      <alignment horizontal="right" vertical="top"/>
    </xf>
    <xf numFmtId="0" fontId="6" fillId="0" borderId="0" xfId="0" applyFont="1" applyFill="1"/>
    <xf numFmtId="0" fontId="22" fillId="0" borderId="0" xfId="3" applyFont="1" applyBorder="1" applyAlignment="1">
      <alignment horizontal="center"/>
    </xf>
    <xf numFmtId="4" fontId="7" fillId="0" borderId="0" xfId="0" applyNumberFormat="1" applyFont="1" applyFill="1" applyAlignment="1">
      <alignment horizontal="right" vertical="top" wrapText="1"/>
    </xf>
    <xf numFmtId="4" fontId="10" fillId="0" borderId="0" xfId="0" applyNumberFormat="1" applyFont="1" applyFill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4" fontId="10" fillId="0" borderId="5" xfId="0" applyNumberFormat="1" applyFont="1" applyFill="1" applyBorder="1" applyAlignment="1">
      <alignment horizontal="right" vertical="top" wrapText="1"/>
    </xf>
    <xf numFmtId="4" fontId="41" fillId="0" borderId="0" xfId="0" applyNumberFormat="1" applyFont="1" applyAlignment="1">
      <alignment horizontal="right" vertical="top" wrapText="1"/>
    </xf>
    <xf numFmtId="0" fontId="0" fillId="0" borderId="0" xfId="0" applyBorder="1"/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4" fontId="42" fillId="0" borderId="0" xfId="0" applyNumberFormat="1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41" fillId="0" borderId="7" xfId="2" applyNumberFormat="1" applyFont="1" applyFill="1" applyBorder="1" applyAlignment="1" applyProtection="1">
      <alignment horizontal="right" vertical="top" wrapText="1"/>
    </xf>
    <xf numFmtId="4" fontId="43" fillId="0" borderId="0" xfId="1" applyNumberFormat="1" applyFont="1" applyAlignment="1">
      <alignment horizontal="right" vertical="top" wrapText="1"/>
    </xf>
    <xf numFmtId="4" fontId="41" fillId="0" borderId="7" xfId="0" applyNumberFormat="1" applyFont="1" applyFill="1" applyBorder="1" applyAlignment="1" applyProtection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>
      <alignment horizontal="right" vertical="top" wrapText="1"/>
    </xf>
    <xf numFmtId="4" fontId="27" fillId="0" borderId="0" xfId="0" applyNumberFormat="1" applyFont="1" applyAlignment="1">
      <alignment horizontal="right" vertical="top" wrapText="1"/>
    </xf>
    <xf numFmtId="4" fontId="26" fillId="0" borderId="0" xfId="0" applyNumberFormat="1" applyFont="1" applyAlignment="1">
      <alignment horizontal="right" vertical="top" wrapText="1"/>
    </xf>
    <xf numFmtId="4" fontId="32" fillId="0" borderId="0" xfId="0" applyNumberFormat="1" applyFont="1" applyAlignment="1">
      <alignment horizontal="right" vertical="top" wrapText="1"/>
    </xf>
    <xf numFmtId="4" fontId="28" fillId="0" borderId="0" xfId="1" applyNumberFormat="1" applyFont="1" applyAlignment="1">
      <alignment horizontal="right" vertical="top" wrapText="1"/>
    </xf>
    <xf numFmtId="4" fontId="20" fillId="0" borderId="0" xfId="1" applyNumberFormat="1" applyFont="1" applyAlignment="1">
      <alignment horizontal="right" vertical="top" wrapText="1"/>
    </xf>
    <xf numFmtId="4" fontId="19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7" fillId="0" borderId="0" xfId="2" applyNumberFormat="1" applyFont="1" applyFill="1" applyAlignment="1" applyProtection="1">
      <alignment horizontal="right" vertical="top" wrapText="1"/>
    </xf>
    <xf numFmtId="4" fontId="49" fillId="0" borderId="0" xfId="0" applyNumberFormat="1" applyFont="1" applyAlignment="1">
      <alignment horizontal="right" vertical="top" wrapText="1"/>
    </xf>
    <xf numFmtId="4" fontId="7" fillId="0" borderId="0" xfId="0" applyNumberFormat="1" applyFont="1" applyFill="1" applyAlignment="1" applyProtection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4" fontId="21" fillId="0" borderId="0" xfId="0" applyNumberFormat="1" applyFont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4" fontId="24" fillId="0" borderId="0" xfId="0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35" fillId="0" borderId="0" xfId="0" applyNumberFormat="1" applyFont="1" applyAlignment="1">
      <alignment horizontal="right" vertical="top" wrapText="1"/>
    </xf>
    <xf numFmtId="4" fontId="50" fillId="0" borderId="0" xfId="0" applyNumberFormat="1" applyFont="1" applyAlignment="1">
      <alignment horizontal="right" vertical="top" wrapText="1"/>
    </xf>
    <xf numFmtId="4" fontId="10" fillId="0" borderId="0" xfId="2" applyNumberFormat="1" applyFont="1" applyFill="1" applyAlignment="1" applyProtection="1">
      <alignment horizontal="right" vertical="top" wrapText="1"/>
    </xf>
    <xf numFmtId="4" fontId="51" fillId="0" borderId="0" xfId="0" applyNumberFormat="1" applyFont="1" applyAlignment="1">
      <alignment horizontal="right" vertical="top" wrapText="1"/>
    </xf>
    <xf numFmtId="4" fontId="10" fillId="0" borderId="0" xfId="0" applyNumberFormat="1" applyFont="1" applyFill="1" applyAlignment="1" applyProtection="1">
      <alignment horizontal="right" vertical="top" wrapText="1"/>
    </xf>
    <xf numFmtId="4" fontId="23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15" fillId="0" borderId="0" xfId="0" applyNumberFormat="1" applyFont="1" applyFill="1" applyAlignment="1">
      <alignment horizontal="right" vertical="top" wrapText="1"/>
    </xf>
    <xf numFmtId="4" fontId="52" fillId="0" borderId="0" xfId="0" applyNumberFormat="1" applyFont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4" fontId="33" fillId="0" borderId="0" xfId="0" applyNumberFormat="1" applyFont="1" applyAlignment="1">
      <alignment horizontal="right" vertical="top" wrapText="1"/>
    </xf>
    <xf numFmtId="4" fontId="24" fillId="0" borderId="0" xfId="4" applyNumberFormat="1" applyFont="1" applyAlignment="1">
      <alignment horizontal="right" vertical="top" wrapText="1"/>
    </xf>
    <xf numFmtId="4" fontId="24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Border="1" applyAlignment="1">
      <alignment horizontal="right" vertical="top" wrapText="1"/>
    </xf>
    <xf numFmtId="4" fontId="21" fillId="0" borderId="5" xfId="0" applyNumberFormat="1" applyFont="1" applyBorder="1" applyAlignment="1">
      <alignment horizontal="right" vertical="top" wrapText="1"/>
    </xf>
    <xf numFmtId="4" fontId="51" fillId="0" borderId="5" xfId="0" applyNumberFormat="1" applyFont="1" applyBorder="1" applyAlignment="1">
      <alignment horizontal="right" vertical="top" wrapText="1"/>
    </xf>
    <xf numFmtId="4" fontId="10" fillId="0" borderId="5" xfId="2" applyNumberFormat="1" applyFont="1" applyFill="1" applyBorder="1" applyAlignment="1" applyProtection="1">
      <alignment horizontal="right" vertical="top" wrapText="1"/>
    </xf>
    <xf numFmtId="4" fontId="10" fillId="0" borderId="5" xfId="0" applyNumberFormat="1" applyFont="1" applyFill="1" applyBorder="1" applyAlignment="1" applyProtection="1">
      <alignment horizontal="right" vertical="top" wrapText="1"/>
    </xf>
    <xf numFmtId="4" fontId="10" fillId="0" borderId="5" xfId="0" applyNumberFormat="1" applyFont="1" applyBorder="1" applyAlignment="1">
      <alignment horizontal="right" vertical="top" wrapText="1"/>
    </xf>
    <xf numFmtId="165" fontId="19" fillId="0" borderId="0" xfId="0" applyNumberFormat="1" applyFont="1" applyAlignment="1">
      <alignment horizontal="center" vertical="top" wrapText="1"/>
    </xf>
    <xf numFmtId="1" fontId="21" fillId="0" borderId="5" xfId="0" applyNumberFormat="1" applyFont="1" applyBorder="1" applyAlignment="1">
      <alignment horizontal="center" vertical="top" wrapText="1"/>
    </xf>
    <xf numFmtId="0" fontId="44" fillId="0" borderId="0" xfId="0" applyFont="1" applyFill="1" applyAlignment="1">
      <alignment vertical="top"/>
    </xf>
    <xf numFmtId="0" fontId="44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center"/>
    </xf>
    <xf numFmtId="0" fontId="46" fillId="0" borderId="0" xfId="0" applyFont="1" applyFill="1"/>
    <xf numFmtId="0" fontId="9" fillId="0" borderId="6" xfId="0" applyFont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top" wrapText="1"/>
    </xf>
    <xf numFmtId="4" fontId="47" fillId="0" borderId="7" xfId="0" applyNumberFormat="1" applyFont="1" applyFill="1" applyBorder="1" applyAlignment="1" applyProtection="1">
      <alignment horizontal="right" vertical="top"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4" fontId="41" fillId="0" borderId="7" xfId="0" applyNumberFormat="1" applyFont="1" applyBorder="1" applyAlignment="1">
      <alignment horizontal="right" vertical="top" wrapText="1"/>
    </xf>
    <xf numFmtId="4" fontId="41" fillId="0" borderId="7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top"/>
    </xf>
    <xf numFmtId="4" fontId="41" fillId="0" borderId="0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Alignment="1" applyProtection="1">
      <alignment horizontal="right"/>
    </xf>
    <xf numFmtId="0" fontId="1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/>
    <xf numFmtId="0" fontId="12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/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44" fillId="0" borderId="0" xfId="0" applyFont="1" applyFill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top"/>
    </xf>
    <xf numFmtId="1" fontId="20" fillId="0" borderId="11" xfId="0" applyNumberFormat="1" applyFont="1" applyBorder="1" applyAlignment="1">
      <alignment horizontal="center" vertical="top"/>
    </xf>
    <xf numFmtId="1" fontId="20" fillId="0" borderId="12" xfId="0" applyNumberFormat="1" applyFont="1" applyBorder="1" applyAlignment="1">
      <alignment horizontal="center" vertical="top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_Лист1" xfId="3" xr:uid="{00000000-0005-0000-0000-000003000000}"/>
    <cellStyle name="Обычный_Лист1_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997"/>
  <sheetViews>
    <sheetView tabSelected="1" topLeftCell="BX1" zoomScale="87" zoomScaleNormal="87" workbookViewId="0">
      <selection activeCell="CH14" sqref="CH14"/>
    </sheetView>
  </sheetViews>
  <sheetFormatPr defaultRowHeight="15.75"/>
  <cols>
    <col min="1" max="1" width="8.85546875" style="3" customWidth="1"/>
    <col min="2" max="2" width="63.140625" customWidth="1"/>
    <col min="3" max="6" width="12.85546875" customWidth="1"/>
    <col min="7" max="7" width="16.42578125" style="5" bestFit="1" customWidth="1"/>
    <col min="8" max="11" width="12.85546875" customWidth="1"/>
    <col min="12" max="12" width="16.42578125" style="5" bestFit="1" customWidth="1"/>
    <col min="13" max="15" width="12.85546875" customWidth="1"/>
    <col min="16" max="16" width="16.42578125" bestFit="1" customWidth="1"/>
    <col min="17" max="17" width="16.42578125" style="5" bestFit="1" customWidth="1"/>
    <col min="18" max="19" width="16.42578125" bestFit="1" customWidth="1"/>
    <col min="20" max="21" width="14.7109375" customWidth="1"/>
    <col min="22" max="22" width="16.42578125" bestFit="1" customWidth="1"/>
    <col min="23" max="24" width="12.85546875" customWidth="1"/>
    <col min="25" max="25" width="12.85546875" style="7" customWidth="1"/>
    <col min="26" max="26" width="12.85546875" customWidth="1"/>
    <col min="27" max="27" width="16.42578125" bestFit="1" customWidth="1"/>
    <col min="28" max="29" width="12.85546875" customWidth="1"/>
    <col min="30" max="30" width="14.28515625" bestFit="1" customWidth="1"/>
    <col min="31" max="31" width="16.42578125" bestFit="1" customWidth="1"/>
    <col min="32" max="36" width="16.42578125" style="7" bestFit="1" customWidth="1"/>
    <col min="37" max="37" width="16.42578125" style="39" bestFit="1" customWidth="1"/>
    <col min="38" max="47" width="16.42578125" style="7" bestFit="1" customWidth="1"/>
    <col min="48" max="57" width="15" style="7" customWidth="1"/>
    <col min="58" max="58" width="15.7109375" style="7" customWidth="1"/>
    <col min="59" max="59" width="17.140625" style="7" customWidth="1"/>
    <col min="60" max="61" width="17.42578125" style="7" customWidth="1"/>
    <col min="62" max="62" width="17" style="7" customWidth="1"/>
    <col min="63" max="63" width="17.5703125" style="7" customWidth="1"/>
    <col min="64" max="67" width="17.42578125" style="7" customWidth="1"/>
    <col min="68" max="87" width="17.7109375" style="7" customWidth="1"/>
    <col min="88" max="89" width="15.85546875" style="7" customWidth="1"/>
    <col min="90" max="90" width="10" customWidth="1"/>
    <col min="91" max="91" width="62.28515625" customWidth="1"/>
  </cols>
  <sheetData>
    <row r="1" spans="1:92" s="3" customFormat="1" ht="24" customHeight="1">
      <c r="A1" s="178" t="s">
        <v>136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</row>
    <row r="2" spans="1:92" s="3" customFormat="1" ht="24" customHeight="1">
      <c r="A2" s="178" t="s">
        <v>131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</row>
    <row r="3" spans="1:92" ht="18.75">
      <c r="A3" s="202" t="s">
        <v>38</v>
      </c>
      <c r="B3" s="202"/>
      <c r="C3" s="1"/>
      <c r="D3" s="1"/>
      <c r="E3" s="1"/>
      <c r="F3" s="1"/>
      <c r="G3" s="6"/>
      <c r="H3" s="1"/>
      <c r="I3" s="1"/>
      <c r="J3" s="1"/>
      <c r="K3" s="1"/>
      <c r="L3" s="6"/>
      <c r="M3" s="2"/>
      <c r="N3" s="2"/>
      <c r="O3" s="2"/>
      <c r="P3" s="2"/>
      <c r="Q3" s="4"/>
      <c r="R3" s="1"/>
      <c r="S3" s="200" t="s">
        <v>39</v>
      </c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95"/>
    </row>
    <row r="4" spans="1:92" s="7" customFormat="1" ht="18.75">
      <c r="A4" s="9" t="s">
        <v>40</v>
      </c>
      <c r="B4" s="208" t="s">
        <v>42</v>
      </c>
      <c r="C4" s="179">
        <v>2005</v>
      </c>
      <c r="D4" s="180"/>
      <c r="E4" s="180"/>
      <c r="F4" s="180"/>
      <c r="G4" s="203"/>
      <c r="H4" s="179">
        <v>2006</v>
      </c>
      <c r="I4" s="180"/>
      <c r="J4" s="180"/>
      <c r="K4" s="180"/>
      <c r="L4" s="193"/>
      <c r="M4" s="179">
        <v>2007</v>
      </c>
      <c r="N4" s="180"/>
      <c r="O4" s="180"/>
      <c r="P4" s="180"/>
      <c r="Q4" s="182"/>
      <c r="R4" s="180">
        <v>2008</v>
      </c>
      <c r="S4" s="181"/>
      <c r="T4" s="181"/>
      <c r="U4" s="181"/>
      <c r="V4" s="181"/>
      <c r="W4" s="179">
        <v>2009</v>
      </c>
      <c r="X4" s="181"/>
      <c r="Y4" s="181"/>
      <c r="Z4" s="181"/>
      <c r="AA4" s="185"/>
      <c r="AB4" s="179">
        <v>2010</v>
      </c>
      <c r="AC4" s="180"/>
      <c r="AD4" s="180"/>
      <c r="AE4" s="180"/>
      <c r="AF4" s="180"/>
      <c r="AG4" s="179">
        <v>2011</v>
      </c>
      <c r="AH4" s="206"/>
      <c r="AI4" s="206"/>
      <c r="AJ4" s="206"/>
      <c r="AK4" s="193"/>
      <c r="AL4" s="180">
        <v>2012</v>
      </c>
      <c r="AM4" s="180"/>
      <c r="AN4" s="180"/>
      <c r="AO4" s="180"/>
      <c r="AP4" s="68"/>
      <c r="AQ4" s="179">
        <v>2013</v>
      </c>
      <c r="AR4" s="207"/>
      <c r="AS4" s="207"/>
      <c r="AT4" s="207"/>
      <c r="AU4" s="193"/>
      <c r="AV4" s="186">
        <v>2014</v>
      </c>
      <c r="AW4" s="187"/>
      <c r="AX4" s="187"/>
      <c r="AY4" s="188"/>
      <c r="AZ4" s="189"/>
      <c r="BA4" s="190">
        <v>2015</v>
      </c>
      <c r="BB4" s="191"/>
      <c r="BC4" s="191"/>
      <c r="BD4" s="191"/>
      <c r="BE4" s="192"/>
      <c r="BF4" s="210">
        <v>2016</v>
      </c>
      <c r="BG4" s="211"/>
      <c r="BH4" s="211"/>
      <c r="BI4" s="211"/>
      <c r="BJ4" s="212"/>
      <c r="BK4" s="194">
        <v>2017</v>
      </c>
      <c r="BL4" s="195"/>
      <c r="BM4" s="195"/>
      <c r="BN4" s="195"/>
      <c r="BO4" s="204"/>
      <c r="BP4" s="194">
        <v>2018</v>
      </c>
      <c r="BQ4" s="195"/>
      <c r="BR4" s="195"/>
      <c r="BS4" s="195"/>
      <c r="BT4" s="196"/>
      <c r="BU4" s="194">
        <v>2019</v>
      </c>
      <c r="BV4" s="195"/>
      <c r="BW4" s="195"/>
      <c r="BX4" s="195"/>
      <c r="BY4" s="197"/>
      <c r="BZ4" s="198">
        <v>2020</v>
      </c>
      <c r="CA4" s="199"/>
      <c r="CB4" s="199"/>
      <c r="CC4" s="199"/>
      <c r="CD4" s="177"/>
      <c r="CE4" s="198">
        <v>2021</v>
      </c>
      <c r="CF4" s="199"/>
      <c r="CG4" s="199"/>
      <c r="CH4" s="199"/>
      <c r="CI4" s="177"/>
      <c r="CJ4" s="176">
        <v>2022</v>
      </c>
      <c r="CK4" s="177"/>
      <c r="CL4" s="9" t="s">
        <v>40</v>
      </c>
      <c r="CM4" s="183" t="s">
        <v>42</v>
      </c>
      <c r="CN4" s="61"/>
    </row>
    <row r="5" spans="1:92" s="7" customFormat="1" ht="27" customHeight="1">
      <c r="A5" s="10" t="s">
        <v>41</v>
      </c>
      <c r="B5" s="209"/>
      <c r="C5" s="69" t="s">
        <v>22</v>
      </c>
      <c r="D5" s="69" t="s">
        <v>23</v>
      </c>
      <c r="E5" s="69" t="s">
        <v>24</v>
      </c>
      <c r="F5" s="69" t="s">
        <v>25</v>
      </c>
      <c r="G5" s="53" t="s">
        <v>45</v>
      </c>
      <c r="H5" s="69" t="s">
        <v>22</v>
      </c>
      <c r="I5" s="69" t="s">
        <v>23</v>
      </c>
      <c r="J5" s="69" t="s">
        <v>24</v>
      </c>
      <c r="K5" s="69" t="s">
        <v>25</v>
      </c>
      <c r="L5" s="53" t="s">
        <v>45</v>
      </c>
      <c r="M5" s="69" t="s">
        <v>22</v>
      </c>
      <c r="N5" s="69" t="s">
        <v>23</v>
      </c>
      <c r="O5" s="69" t="s">
        <v>24</v>
      </c>
      <c r="P5" s="69" t="s">
        <v>25</v>
      </c>
      <c r="Q5" s="53" t="s">
        <v>45</v>
      </c>
      <c r="R5" s="69" t="s">
        <v>22</v>
      </c>
      <c r="S5" s="69" t="s">
        <v>23</v>
      </c>
      <c r="T5" s="69" t="s">
        <v>24</v>
      </c>
      <c r="U5" s="69" t="s">
        <v>25</v>
      </c>
      <c r="V5" s="53" t="s">
        <v>45</v>
      </c>
      <c r="W5" s="69" t="s">
        <v>22</v>
      </c>
      <c r="X5" s="69" t="s">
        <v>23</v>
      </c>
      <c r="Y5" s="69" t="s">
        <v>24</v>
      </c>
      <c r="Z5" s="69" t="s">
        <v>25</v>
      </c>
      <c r="AA5" s="53" t="s">
        <v>45</v>
      </c>
      <c r="AB5" s="69" t="s">
        <v>22</v>
      </c>
      <c r="AC5" s="69" t="s">
        <v>23</v>
      </c>
      <c r="AD5" s="69" t="s">
        <v>24</v>
      </c>
      <c r="AE5" s="69" t="s">
        <v>25</v>
      </c>
      <c r="AF5" s="53" t="s">
        <v>45</v>
      </c>
      <c r="AG5" s="69" t="s">
        <v>22</v>
      </c>
      <c r="AH5" s="69" t="s">
        <v>23</v>
      </c>
      <c r="AI5" s="69" t="s">
        <v>24</v>
      </c>
      <c r="AJ5" s="69" t="s">
        <v>25</v>
      </c>
      <c r="AK5" s="53" t="s">
        <v>45</v>
      </c>
      <c r="AL5" s="53" t="s">
        <v>26</v>
      </c>
      <c r="AM5" s="53" t="s">
        <v>27</v>
      </c>
      <c r="AN5" s="53" t="s">
        <v>28</v>
      </c>
      <c r="AO5" s="53" t="s">
        <v>29</v>
      </c>
      <c r="AP5" s="53" t="s">
        <v>45</v>
      </c>
      <c r="AQ5" s="53" t="s">
        <v>33</v>
      </c>
      <c r="AR5" s="53" t="s">
        <v>32</v>
      </c>
      <c r="AS5" s="53" t="s">
        <v>31</v>
      </c>
      <c r="AT5" s="53" t="s">
        <v>30</v>
      </c>
      <c r="AU5" s="53" t="s">
        <v>45</v>
      </c>
      <c r="AV5" s="80" t="s">
        <v>34</v>
      </c>
      <c r="AW5" s="80" t="s">
        <v>35</v>
      </c>
      <c r="AX5" s="80" t="s">
        <v>36</v>
      </c>
      <c r="AY5" s="80" t="s">
        <v>37</v>
      </c>
      <c r="AZ5" s="157" t="s">
        <v>45</v>
      </c>
      <c r="BA5" s="69" t="s">
        <v>34</v>
      </c>
      <c r="BB5" s="69" t="s">
        <v>35</v>
      </c>
      <c r="BC5" s="80" t="s">
        <v>36</v>
      </c>
      <c r="BD5" s="80" t="s">
        <v>37</v>
      </c>
      <c r="BE5" s="53" t="s">
        <v>45</v>
      </c>
      <c r="BF5" s="69" t="s">
        <v>22</v>
      </c>
      <c r="BG5" s="69" t="s">
        <v>122</v>
      </c>
      <c r="BH5" s="69" t="s">
        <v>123</v>
      </c>
      <c r="BI5" s="69" t="s">
        <v>124</v>
      </c>
      <c r="BJ5" s="69" t="s">
        <v>45</v>
      </c>
      <c r="BK5" s="69" t="s">
        <v>22</v>
      </c>
      <c r="BL5" s="69" t="s">
        <v>122</v>
      </c>
      <c r="BM5" s="69" t="s">
        <v>126</v>
      </c>
      <c r="BN5" s="69" t="s">
        <v>127</v>
      </c>
      <c r="BO5" s="69" t="s">
        <v>45</v>
      </c>
      <c r="BP5" s="69" t="s">
        <v>22</v>
      </c>
      <c r="BQ5" s="69" t="s">
        <v>122</v>
      </c>
      <c r="BR5" s="69" t="s">
        <v>126</v>
      </c>
      <c r="BS5" s="69" t="s">
        <v>127</v>
      </c>
      <c r="BT5" s="69" t="s">
        <v>45</v>
      </c>
      <c r="BU5" s="80" t="s">
        <v>22</v>
      </c>
      <c r="BV5" s="80" t="s">
        <v>122</v>
      </c>
      <c r="BW5" s="80" t="s">
        <v>126</v>
      </c>
      <c r="BX5" s="80" t="s">
        <v>127</v>
      </c>
      <c r="BY5" s="80" t="s">
        <v>45</v>
      </c>
      <c r="BZ5" s="80" t="s">
        <v>22</v>
      </c>
      <c r="CA5" s="80" t="s">
        <v>122</v>
      </c>
      <c r="CB5" s="80" t="s">
        <v>126</v>
      </c>
      <c r="CC5" s="80" t="s">
        <v>127</v>
      </c>
      <c r="CD5" s="80" t="s">
        <v>45</v>
      </c>
      <c r="CE5" s="80" t="s">
        <v>22</v>
      </c>
      <c r="CF5" s="80" t="s">
        <v>128</v>
      </c>
      <c r="CG5" s="168" t="s">
        <v>123</v>
      </c>
      <c r="CH5" s="169" t="s">
        <v>129</v>
      </c>
      <c r="CI5" s="169" t="s">
        <v>130</v>
      </c>
      <c r="CJ5" s="169" t="s">
        <v>137</v>
      </c>
      <c r="CK5" s="169" t="s">
        <v>138</v>
      </c>
      <c r="CL5" s="10" t="s">
        <v>41</v>
      </c>
      <c r="CM5" s="184"/>
      <c r="CN5" s="61"/>
    </row>
    <row r="6" spans="1:92" s="78" customFormat="1" ht="21.75" customHeight="1">
      <c r="A6" s="96" t="s">
        <v>9</v>
      </c>
      <c r="B6" s="97" t="s">
        <v>43</v>
      </c>
      <c r="C6" s="104">
        <v>440835.1</v>
      </c>
      <c r="D6" s="104">
        <v>572031.80000000005</v>
      </c>
      <c r="E6" s="104">
        <v>597664.6</v>
      </c>
      <c r="F6" s="104">
        <v>681760.1</v>
      </c>
      <c r="G6" s="104">
        <f>SUM(C6:F6)</f>
        <v>2292291.6</v>
      </c>
      <c r="H6" s="104">
        <v>537415.6</v>
      </c>
      <c r="I6" s="104">
        <v>624894.30000000005</v>
      </c>
      <c r="J6" s="104">
        <v>680921.9</v>
      </c>
      <c r="K6" s="104">
        <v>849951.9</v>
      </c>
      <c r="L6" s="104">
        <f>SUM(H6:K6)</f>
        <v>2693183.6999999997</v>
      </c>
      <c r="M6" s="104">
        <v>759063.7</v>
      </c>
      <c r="N6" s="104">
        <v>855344.9</v>
      </c>
      <c r="O6" s="104">
        <v>915594.6</v>
      </c>
      <c r="P6" s="104">
        <v>1159521.2</v>
      </c>
      <c r="Q6" s="104">
        <f>SUM(M6:P6)</f>
        <v>3689524.4000000004</v>
      </c>
      <c r="R6" s="104">
        <v>1045818.8</v>
      </c>
      <c r="S6" s="104">
        <v>1287476.3</v>
      </c>
      <c r="T6" s="104">
        <v>1338452.7</v>
      </c>
      <c r="U6" s="104">
        <v>1227014.2</v>
      </c>
      <c r="V6" s="104">
        <f>SUM(R6:U6)</f>
        <v>4898762</v>
      </c>
      <c r="W6" s="104">
        <v>753792.7</v>
      </c>
      <c r="X6" s="104">
        <v>743966.7</v>
      </c>
      <c r="Y6" s="104">
        <v>784883.4</v>
      </c>
      <c r="Z6" s="104">
        <v>995627</v>
      </c>
      <c r="AA6" s="104">
        <f>SUM(W6:Z6)</f>
        <v>3278269.8</v>
      </c>
      <c r="AB6" s="104">
        <v>763312.1</v>
      </c>
      <c r="AC6" s="104">
        <v>912741.5</v>
      </c>
      <c r="AD6" s="104">
        <v>960495.2</v>
      </c>
      <c r="AE6" s="104">
        <v>1218739.8</v>
      </c>
      <c r="AF6" s="104">
        <f>SUM(AB6:AE6)</f>
        <v>3855288.5999999996</v>
      </c>
      <c r="AG6" s="104">
        <v>1098172.1000000001</v>
      </c>
      <c r="AH6" s="105">
        <v>1276066</v>
      </c>
      <c r="AI6" s="105">
        <v>1319363.8</v>
      </c>
      <c r="AJ6" s="105">
        <v>1497668.7</v>
      </c>
      <c r="AK6" s="104">
        <f>SUM(AG6:AJ6)</f>
        <v>5191270.6000000006</v>
      </c>
      <c r="AL6" s="104">
        <v>1204153.8</v>
      </c>
      <c r="AM6" s="104">
        <v>1256519.3</v>
      </c>
      <c r="AN6" s="104">
        <v>1272976.6000000001</v>
      </c>
      <c r="AO6" s="104">
        <v>1479278.6</v>
      </c>
      <c r="AP6" s="104">
        <v>5212928.3</v>
      </c>
      <c r="AQ6" s="104">
        <v>1242640.7</v>
      </c>
      <c r="AR6" s="104">
        <v>1351306.9</v>
      </c>
      <c r="AS6" s="104">
        <v>1376179.9</v>
      </c>
      <c r="AT6" s="104">
        <v>1522265.6</v>
      </c>
      <c r="AU6" s="104">
        <v>5492393.0999999996</v>
      </c>
      <c r="AV6" s="104">
        <v>1218227</v>
      </c>
      <c r="AW6" s="104">
        <v>1328837</v>
      </c>
      <c r="AX6" s="104">
        <v>1318704.5</v>
      </c>
      <c r="AY6" s="104">
        <v>1451190.4</v>
      </c>
      <c r="AZ6" s="104">
        <v>5316958.9000000004</v>
      </c>
      <c r="BA6" s="104">
        <v>976123.2</v>
      </c>
      <c r="BB6" s="104">
        <v>1009185.5</v>
      </c>
      <c r="BC6" s="104">
        <v>977096.9</v>
      </c>
      <c r="BD6" s="104">
        <v>1024414.7</v>
      </c>
      <c r="BE6" s="104">
        <v>3986820.3</v>
      </c>
      <c r="BF6" s="104">
        <v>861112.79978</v>
      </c>
      <c r="BG6" s="104">
        <v>1007199.31329</v>
      </c>
      <c r="BH6" s="104">
        <v>1026865.5784999999</v>
      </c>
      <c r="BI6" s="106">
        <v>1125179.2694600001</v>
      </c>
      <c r="BJ6" s="107">
        <v>4020356.9610299999</v>
      </c>
      <c r="BK6" s="104">
        <v>1030698.33623</v>
      </c>
      <c r="BL6" s="104">
        <v>1150706.96</v>
      </c>
      <c r="BM6" s="104">
        <v>1257355.1200000001</v>
      </c>
      <c r="BN6" s="94">
        <v>1392574.88</v>
      </c>
      <c r="BO6" s="94">
        <v>4831335.29</v>
      </c>
      <c r="BP6" s="94">
        <v>1326009.7993099999</v>
      </c>
      <c r="BQ6" s="94">
        <v>1408879.17982</v>
      </c>
      <c r="BR6" s="108">
        <v>1442665.8058800001</v>
      </c>
      <c r="BS6" s="108">
        <v>1582502.26611</v>
      </c>
      <c r="BT6" s="108">
        <v>5760057.05112</v>
      </c>
      <c r="BU6" s="159">
        <v>1365645.2948700001</v>
      </c>
      <c r="BV6" s="94">
        <v>1442637.0912599999</v>
      </c>
      <c r="BW6" s="94">
        <v>1465069.99902</v>
      </c>
      <c r="BX6" s="94">
        <v>1569131.95465</v>
      </c>
      <c r="BY6" s="94">
        <v>5842484.3398000002</v>
      </c>
      <c r="BZ6" s="162">
        <v>1365113.41163</v>
      </c>
      <c r="CA6" s="162">
        <v>1028503.40815</v>
      </c>
      <c r="CB6" s="162">
        <v>1438602.1761700001</v>
      </c>
      <c r="CC6" s="163">
        <v>1583769.30189</v>
      </c>
      <c r="CD6" s="163">
        <v>5415988.2978400001</v>
      </c>
      <c r="CE6" s="171">
        <v>1550863.02837</v>
      </c>
      <c r="CF6" s="171">
        <v>1715250.7594999999</v>
      </c>
      <c r="CG6" s="171">
        <v>1808130.4717699999</v>
      </c>
      <c r="CH6" s="163">
        <v>2102516.9254700001</v>
      </c>
      <c r="CI6" s="163">
        <v>7176761.18511</v>
      </c>
      <c r="CJ6" s="170">
        <v>2039054.0609299999</v>
      </c>
      <c r="CK6" s="170">
        <v>2307999.9995599999</v>
      </c>
      <c r="CL6" s="96" t="s">
        <v>9</v>
      </c>
      <c r="CM6" s="97" t="s">
        <v>43</v>
      </c>
      <c r="CN6" s="77"/>
    </row>
    <row r="7" spans="1:92" s="13" customFormat="1" ht="18.75">
      <c r="A7" s="12"/>
      <c r="B7" s="98" t="s">
        <v>44</v>
      </c>
      <c r="C7" s="109"/>
      <c r="D7" s="109"/>
      <c r="E7" s="109"/>
      <c r="F7" s="109"/>
      <c r="G7" s="89"/>
      <c r="H7" s="109"/>
      <c r="I7" s="109"/>
      <c r="J7" s="109"/>
      <c r="K7" s="109"/>
      <c r="L7" s="89"/>
      <c r="M7" s="109"/>
      <c r="N7" s="109"/>
      <c r="O7" s="109"/>
      <c r="P7" s="109"/>
      <c r="Q7" s="89"/>
      <c r="R7" s="109"/>
      <c r="S7" s="109"/>
      <c r="T7" s="109"/>
      <c r="U7" s="109"/>
      <c r="V7" s="89"/>
      <c r="W7" s="109"/>
      <c r="X7" s="109"/>
      <c r="Y7" s="109"/>
      <c r="Z7" s="109"/>
      <c r="AA7" s="89"/>
      <c r="AB7" s="109"/>
      <c r="AC7" s="109"/>
      <c r="AD7" s="109"/>
      <c r="AE7" s="109"/>
      <c r="AF7" s="89"/>
      <c r="AG7" s="109"/>
      <c r="AH7" s="109"/>
      <c r="AI7" s="109"/>
      <c r="AJ7" s="109"/>
      <c r="AK7" s="110"/>
      <c r="AL7" s="109"/>
      <c r="AM7" s="109"/>
      <c r="AN7" s="109"/>
      <c r="AO7" s="109"/>
      <c r="AP7" s="109"/>
      <c r="AQ7" s="111"/>
      <c r="AR7" s="111"/>
      <c r="AS7" s="111"/>
      <c r="AT7" s="111"/>
      <c r="AU7" s="111"/>
      <c r="AV7" s="112"/>
      <c r="AW7" s="113"/>
      <c r="AX7" s="112"/>
      <c r="AY7" s="114"/>
      <c r="AZ7" s="115"/>
      <c r="BA7" s="116"/>
      <c r="BB7" s="116"/>
      <c r="BC7" s="116"/>
      <c r="BD7" s="116"/>
      <c r="BE7" s="116"/>
      <c r="BF7" s="117"/>
      <c r="BG7" s="117"/>
      <c r="BH7" s="117"/>
      <c r="BI7" s="117"/>
      <c r="BJ7" s="115"/>
      <c r="BK7" s="115"/>
      <c r="BL7" s="118"/>
      <c r="BM7" s="118"/>
      <c r="BN7" s="115"/>
      <c r="BO7" s="115"/>
      <c r="BP7" s="115"/>
      <c r="BQ7" s="119"/>
      <c r="BR7" s="119"/>
      <c r="BS7" s="119"/>
      <c r="BT7" s="119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50"/>
      <c r="CM7" s="98" t="s">
        <v>44</v>
      </c>
      <c r="CN7" s="14"/>
    </row>
    <row r="8" spans="1:92" s="15" customFormat="1">
      <c r="A8" s="12" t="s">
        <v>10</v>
      </c>
      <c r="B8" s="99" t="s">
        <v>46</v>
      </c>
      <c r="C8" s="109">
        <v>41474.5</v>
      </c>
      <c r="D8" s="109">
        <v>44151.4</v>
      </c>
      <c r="E8" s="109">
        <v>44293.8</v>
      </c>
      <c r="F8" s="109">
        <v>51207.199999999997</v>
      </c>
      <c r="G8" s="89">
        <v>181126.9</v>
      </c>
      <c r="H8" s="109">
        <v>47168.1</v>
      </c>
      <c r="I8" s="109">
        <v>46884.3</v>
      </c>
      <c r="J8" s="109">
        <v>42286.6</v>
      </c>
      <c r="K8" s="109">
        <v>62314</v>
      </c>
      <c r="L8" s="89">
        <v>198653</v>
      </c>
      <c r="M8" s="109">
        <v>53297.1</v>
      </c>
      <c r="N8" s="109">
        <v>60408</v>
      </c>
      <c r="O8" s="109">
        <v>70367.199999999997</v>
      </c>
      <c r="P8" s="109">
        <v>116882</v>
      </c>
      <c r="Q8" s="89">
        <v>300954.3</v>
      </c>
      <c r="R8" s="109">
        <v>101755.7</v>
      </c>
      <c r="S8" s="109">
        <v>113089.2</v>
      </c>
      <c r="T8" s="109">
        <v>97347.199999999997</v>
      </c>
      <c r="U8" s="109">
        <v>117030.39999999999</v>
      </c>
      <c r="V8" s="89">
        <v>429222.5</v>
      </c>
      <c r="W8" s="109">
        <v>77525.600000000006</v>
      </c>
      <c r="X8" s="109">
        <v>78943.600000000006</v>
      </c>
      <c r="Y8" s="109">
        <v>78747.7</v>
      </c>
      <c r="Z8" s="109">
        <v>110853.8</v>
      </c>
      <c r="AA8" s="89">
        <v>346070.7</v>
      </c>
      <c r="AB8" s="109">
        <v>94135.2</v>
      </c>
      <c r="AC8" s="109">
        <v>100039.6</v>
      </c>
      <c r="AD8" s="109">
        <v>85906.3</v>
      </c>
      <c r="AE8" s="109">
        <v>130024.5</v>
      </c>
      <c r="AF8" s="89">
        <v>410105.59999999998</v>
      </c>
      <c r="AG8" s="109">
        <v>107698.1</v>
      </c>
      <c r="AH8" s="109">
        <v>127452.9</v>
      </c>
      <c r="AI8" s="109">
        <v>116216.3</v>
      </c>
      <c r="AJ8" s="109">
        <v>149512.9</v>
      </c>
      <c r="AK8" s="110">
        <v>500880.2</v>
      </c>
      <c r="AL8" s="112">
        <v>119065.3</v>
      </c>
      <c r="AM8" s="112">
        <v>128752.6</v>
      </c>
      <c r="AN8" s="112">
        <v>131717.20000000001</v>
      </c>
      <c r="AO8" s="112">
        <v>158188.29999999999</v>
      </c>
      <c r="AP8" s="112">
        <v>537723.4</v>
      </c>
      <c r="AQ8" s="112">
        <v>131285.9</v>
      </c>
      <c r="AR8" s="112">
        <v>148712.9</v>
      </c>
      <c r="AS8" s="112">
        <v>128249.7</v>
      </c>
      <c r="AT8" s="112">
        <v>160208.9</v>
      </c>
      <c r="AU8" s="112">
        <v>568457.4</v>
      </c>
      <c r="AV8" s="116">
        <v>133993.70000000001</v>
      </c>
      <c r="AW8" s="112">
        <v>142296.29999999999</v>
      </c>
      <c r="AX8" s="112">
        <v>127904.6</v>
      </c>
      <c r="AY8" s="120">
        <v>138992.1</v>
      </c>
      <c r="AZ8" s="109">
        <v>543186.69999999995</v>
      </c>
      <c r="BA8" s="112">
        <v>92118.1</v>
      </c>
      <c r="BB8" s="109">
        <v>116183.2</v>
      </c>
      <c r="BC8" s="112">
        <v>94547.9</v>
      </c>
      <c r="BD8" s="112">
        <v>127951.5</v>
      </c>
      <c r="BE8" s="112">
        <v>430800.7</v>
      </c>
      <c r="BF8" s="121">
        <v>102906.69503</v>
      </c>
      <c r="BG8" s="121">
        <v>108110.25894</v>
      </c>
      <c r="BH8" s="121">
        <v>97661.402619999993</v>
      </c>
      <c r="BI8" s="122">
        <v>131966.95611999999</v>
      </c>
      <c r="BJ8" s="123">
        <v>440645.31271000003</v>
      </c>
      <c r="BK8" s="123">
        <v>121518.42221</v>
      </c>
      <c r="BL8" s="124">
        <f>IF(118642.74313="","-",118642.74313)</f>
        <v>118642.74313</v>
      </c>
      <c r="BM8" s="124">
        <f>IF(114236.20838="","-",114236.20838)</f>
        <v>114236.20838</v>
      </c>
      <c r="BN8" s="121">
        <v>155525.57</v>
      </c>
      <c r="BO8" s="121">
        <v>509922.94</v>
      </c>
      <c r="BP8" s="124">
        <v>149437.76696000001</v>
      </c>
      <c r="BQ8" s="124">
        <v>134460.69755000001</v>
      </c>
      <c r="BR8" s="124">
        <v>118855.86434</v>
      </c>
      <c r="BS8" s="124">
        <v>158644.74546999999</v>
      </c>
      <c r="BT8" s="124">
        <v>561399.07432000001</v>
      </c>
      <c r="BU8" s="124">
        <v>157015.58569000001</v>
      </c>
      <c r="BV8" s="124">
        <v>142172.98895</v>
      </c>
      <c r="BW8" s="124">
        <v>129700.61571</v>
      </c>
      <c r="BX8" s="124">
        <v>181684.86014999999</v>
      </c>
      <c r="BY8" s="124">
        <v>610574.05050000001</v>
      </c>
      <c r="BZ8" s="121">
        <v>177095.38701000001</v>
      </c>
      <c r="CA8" s="121">
        <v>139820.70392</v>
      </c>
      <c r="CB8" s="121">
        <v>147958.5704</v>
      </c>
      <c r="CC8" s="121">
        <v>193614.55655000001</v>
      </c>
      <c r="CD8" s="121">
        <v>658489.21788000001</v>
      </c>
      <c r="CE8" s="124">
        <v>192640.61475000001</v>
      </c>
      <c r="CF8" s="124">
        <v>183113.50519</v>
      </c>
      <c r="CG8" s="124">
        <v>171772.56899999999</v>
      </c>
      <c r="CH8" s="124">
        <v>221817.51332999999</v>
      </c>
      <c r="CI8" s="121">
        <v>769344.20227000001</v>
      </c>
      <c r="CJ8" s="121">
        <v>231671.32771000001</v>
      </c>
      <c r="CK8" s="121">
        <v>230736.84956</v>
      </c>
      <c r="CL8" s="12" t="s">
        <v>10</v>
      </c>
      <c r="CM8" s="99" t="s">
        <v>46</v>
      </c>
    </row>
    <row r="9" spans="1:92" s="15" customFormat="1">
      <c r="A9" s="16" t="s">
        <v>11</v>
      </c>
      <c r="B9" s="100" t="s">
        <v>47</v>
      </c>
      <c r="C9" s="125">
        <v>334.3</v>
      </c>
      <c r="D9" s="125">
        <v>275.10000000000002</v>
      </c>
      <c r="E9" s="126">
        <v>588.5</v>
      </c>
      <c r="F9" s="125">
        <v>420.1</v>
      </c>
      <c r="G9" s="90">
        <v>1618</v>
      </c>
      <c r="H9" s="125">
        <v>483.7</v>
      </c>
      <c r="I9" s="125">
        <v>219.2</v>
      </c>
      <c r="J9" s="126">
        <v>391.8</v>
      </c>
      <c r="K9" s="125">
        <v>264.39999999999998</v>
      </c>
      <c r="L9" s="90">
        <v>1359.1</v>
      </c>
      <c r="M9" s="125">
        <v>692.5</v>
      </c>
      <c r="N9" s="125">
        <v>386.1</v>
      </c>
      <c r="O9" s="125">
        <v>644</v>
      </c>
      <c r="P9" s="125">
        <v>694.9</v>
      </c>
      <c r="Q9" s="90">
        <v>2417.5</v>
      </c>
      <c r="R9" s="125">
        <v>845.4</v>
      </c>
      <c r="S9" s="125">
        <v>875.7</v>
      </c>
      <c r="T9" s="125">
        <v>1661</v>
      </c>
      <c r="U9" s="125">
        <v>2116.1999999999998</v>
      </c>
      <c r="V9" s="90">
        <v>5498.3</v>
      </c>
      <c r="W9" s="125">
        <v>1414.2</v>
      </c>
      <c r="X9" s="125">
        <v>2561.6999999999998</v>
      </c>
      <c r="Y9" s="125">
        <v>3413.9</v>
      </c>
      <c r="Z9" s="125">
        <v>2562.8000000000002</v>
      </c>
      <c r="AA9" s="90">
        <v>9952.6</v>
      </c>
      <c r="AB9" s="126">
        <v>1988.7</v>
      </c>
      <c r="AC9" s="126">
        <v>1324</v>
      </c>
      <c r="AD9" s="125">
        <v>1426.9</v>
      </c>
      <c r="AE9" s="125">
        <v>2135</v>
      </c>
      <c r="AF9" s="90">
        <v>6874.6</v>
      </c>
      <c r="AG9" s="126">
        <v>1500</v>
      </c>
      <c r="AH9" s="126">
        <v>1172.9000000000001</v>
      </c>
      <c r="AI9" s="125">
        <v>1330</v>
      </c>
      <c r="AJ9" s="125">
        <v>1737.9</v>
      </c>
      <c r="AK9" s="127">
        <v>5740.8</v>
      </c>
      <c r="AL9" s="128">
        <v>710.2</v>
      </c>
      <c r="AM9" s="128">
        <v>3044.3</v>
      </c>
      <c r="AN9" s="128">
        <v>2380.5</v>
      </c>
      <c r="AO9" s="128">
        <v>1438.3</v>
      </c>
      <c r="AP9" s="128">
        <v>7573.3</v>
      </c>
      <c r="AQ9" s="125">
        <v>1345.4</v>
      </c>
      <c r="AR9" s="125">
        <v>1696.8</v>
      </c>
      <c r="AS9" s="125">
        <v>2187.1</v>
      </c>
      <c r="AT9" s="125">
        <v>3456</v>
      </c>
      <c r="AU9" s="126">
        <v>8685.2999999999993</v>
      </c>
      <c r="AV9" s="126">
        <v>3356.3</v>
      </c>
      <c r="AW9" s="126">
        <v>5926.7</v>
      </c>
      <c r="AX9" s="129">
        <v>4507.7</v>
      </c>
      <c r="AY9" s="129">
        <v>3383.3</v>
      </c>
      <c r="AZ9" s="125">
        <v>17174</v>
      </c>
      <c r="BA9" s="125">
        <v>1722.5</v>
      </c>
      <c r="BB9" s="125">
        <v>2522.1999999999998</v>
      </c>
      <c r="BC9" s="125">
        <v>1938.5</v>
      </c>
      <c r="BD9" s="130">
        <v>2024.3</v>
      </c>
      <c r="BE9" s="125">
        <v>8207.5</v>
      </c>
      <c r="BF9" s="126">
        <v>1653.80618</v>
      </c>
      <c r="BG9" s="131">
        <v>1623.4256499999999</v>
      </c>
      <c r="BH9" s="132">
        <v>1849.1464100000001</v>
      </c>
      <c r="BI9" s="132">
        <v>1492.8584800000001</v>
      </c>
      <c r="BJ9" s="133">
        <v>6619.2367199999999</v>
      </c>
      <c r="BK9" s="133">
        <v>1236.16833</v>
      </c>
      <c r="BL9" s="134">
        <f>IF(1786.69521="","-",1786.69521)</f>
        <v>1786.6952100000001</v>
      </c>
      <c r="BM9" s="134">
        <f>IF(1889.23595="","-",1889.23595)</f>
        <v>1889.23595</v>
      </c>
      <c r="BN9" s="134">
        <v>1406.13166</v>
      </c>
      <c r="BO9" s="134">
        <v>6318.2311499999996</v>
      </c>
      <c r="BP9" s="134">
        <v>1255.5525</v>
      </c>
      <c r="BQ9" s="134">
        <v>1355.86384</v>
      </c>
      <c r="BR9" s="134">
        <v>1456.9791600000001</v>
      </c>
      <c r="BS9" s="134">
        <v>770.44907999999998</v>
      </c>
      <c r="BT9" s="134">
        <v>4838.84458</v>
      </c>
      <c r="BU9" s="134">
        <v>1407.7075199999999</v>
      </c>
      <c r="BV9" s="134">
        <v>1043.8833199999999</v>
      </c>
      <c r="BW9" s="134">
        <v>1833.89168</v>
      </c>
      <c r="BX9" s="134">
        <v>1264.1064200000001</v>
      </c>
      <c r="BY9" s="134">
        <v>5549.5889399999996</v>
      </c>
      <c r="BZ9" s="136">
        <v>1802.9298799999999</v>
      </c>
      <c r="CA9" s="136">
        <v>1836.15931</v>
      </c>
      <c r="CB9" s="136">
        <v>1148.6691499999999</v>
      </c>
      <c r="CC9" s="136">
        <v>1459.1291200000001</v>
      </c>
      <c r="CD9" s="136">
        <v>6246.8874599999999</v>
      </c>
      <c r="CE9" s="134">
        <v>771.41475000000003</v>
      </c>
      <c r="CF9" s="134">
        <v>1823.9059400000001</v>
      </c>
      <c r="CG9" s="134">
        <v>1419.8751500000001</v>
      </c>
      <c r="CH9" s="134">
        <v>1606.3120100000001</v>
      </c>
      <c r="CI9" s="136">
        <v>5621.50785</v>
      </c>
      <c r="CJ9" s="136">
        <v>1859.80116</v>
      </c>
      <c r="CK9" s="136">
        <v>2913.7625200000002</v>
      </c>
      <c r="CL9" s="16" t="s">
        <v>11</v>
      </c>
      <c r="CM9" s="100" t="s">
        <v>47</v>
      </c>
      <c r="CN9" s="14"/>
    </row>
    <row r="10" spans="1:92" s="13" customFormat="1">
      <c r="A10" s="16" t="s">
        <v>0</v>
      </c>
      <c r="B10" s="100" t="s">
        <v>48</v>
      </c>
      <c r="C10" s="125">
        <v>5488.1</v>
      </c>
      <c r="D10" s="125">
        <v>8830.1</v>
      </c>
      <c r="E10" s="125">
        <v>11143.6</v>
      </c>
      <c r="F10" s="125">
        <v>8224.2999999999993</v>
      </c>
      <c r="G10" s="90">
        <v>33686.1</v>
      </c>
      <c r="H10" s="125">
        <v>6540.6</v>
      </c>
      <c r="I10" s="125">
        <v>6420.3</v>
      </c>
      <c r="J10" s="125">
        <v>4100.2</v>
      </c>
      <c r="K10" s="125">
        <v>4797.6000000000004</v>
      </c>
      <c r="L10" s="90">
        <v>21858.7</v>
      </c>
      <c r="M10" s="125">
        <v>3308.8</v>
      </c>
      <c r="N10" s="125">
        <v>3874.5</v>
      </c>
      <c r="O10" s="125">
        <v>3847.4</v>
      </c>
      <c r="P10" s="125">
        <v>7493.6</v>
      </c>
      <c r="Q10" s="90">
        <v>18524.3</v>
      </c>
      <c r="R10" s="125">
        <v>4554.5</v>
      </c>
      <c r="S10" s="125">
        <v>8868.5</v>
      </c>
      <c r="T10" s="125">
        <v>10839.3</v>
      </c>
      <c r="U10" s="125">
        <v>11874.2</v>
      </c>
      <c r="V10" s="90">
        <v>36136.5</v>
      </c>
      <c r="W10" s="125">
        <v>6727.8</v>
      </c>
      <c r="X10" s="125">
        <v>2549.6</v>
      </c>
      <c r="Y10" s="125">
        <v>2864.8</v>
      </c>
      <c r="Z10" s="125">
        <v>2096.6999999999998</v>
      </c>
      <c r="AA10" s="90">
        <v>14238.9</v>
      </c>
      <c r="AB10" s="125">
        <v>3041.6</v>
      </c>
      <c r="AC10" s="125">
        <v>6310</v>
      </c>
      <c r="AD10" s="125">
        <v>8941.7999999999993</v>
      </c>
      <c r="AE10" s="125">
        <v>11155.1</v>
      </c>
      <c r="AF10" s="90">
        <v>29448.5</v>
      </c>
      <c r="AG10" s="125">
        <v>5399.5</v>
      </c>
      <c r="AH10" s="125">
        <v>8103.8</v>
      </c>
      <c r="AI10" s="125">
        <v>9442.6</v>
      </c>
      <c r="AJ10" s="125">
        <v>10601.6</v>
      </c>
      <c r="AK10" s="127">
        <v>33547.5</v>
      </c>
      <c r="AL10" s="128">
        <v>7419</v>
      </c>
      <c r="AM10" s="128">
        <v>11142.7</v>
      </c>
      <c r="AN10" s="128">
        <v>13777</v>
      </c>
      <c r="AO10" s="128">
        <v>11852.8</v>
      </c>
      <c r="AP10" s="128">
        <v>44191.5</v>
      </c>
      <c r="AQ10" s="125">
        <v>7625.4</v>
      </c>
      <c r="AR10" s="128">
        <v>11262.1</v>
      </c>
      <c r="AS10" s="125">
        <v>13162</v>
      </c>
      <c r="AT10" s="125">
        <v>16122.2</v>
      </c>
      <c r="AU10" s="126">
        <v>48171.7</v>
      </c>
      <c r="AV10" s="126">
        <v>8872.5</v>
      </c>
      <c r="AW10" s="126">
        <v>13449.4</v>
      </c>
      <c r="AX10" s="129">
        <v>20429.3</v>
      </c>
      <c r="AY10" s="129">
        <v>13294</v>
      </c>
      <c r="AZ10" s="125">
        <v>56045.2</v>
      </c>
      <c r="BA10" s="125">
        <v>4206.7</v>
      </c>
      <c r="BB10" s="125">
        <v>6429.2</v>
      </c>
      <c r="BC10" s="125">
        <v>8544.5</v>
      </c>
      <c r="BD10" s="130">
        <v>9267.4</v>
      </c>
      <c r="BE10" s="125">
        <v>28447.8</v>
      </c>
      <c r="BF10" s="135">
        <v>4562.3467499999997</v>
      </c>
      <c r="BG10" s="135">
        <v>5655.0891499999998</v>
      </c>
      <c r="BH10" s="132">
        <v>8728.3539199999996</v>
      </c>
      <c r="BI10" s="132">
        <v>6337.36762</v>
      </c>
      <c r="BJ10" s="133">
        <v>25283.157439999999</v>
      </c>
      <c r="BK10" s="133">
        <v>4953.4432200000001</v>
      </c>
      <c r="BL10" s="134">
        <f>IF(9381.18939="","-",9381.18939)</f>
        <v>9381.1893899999995</v>
      </c>
      <c r="BM10" s="134">
        <f>IF(12272.57745="","-",12272.57745)</f>
        <v>12272.577450000001</v>
      </c>
      <c r="BN10" s="134">
        <v>10323.181920000001</v>
      </c>
      <c r="BO10" s="134">
        <v>36930.39198</v>
      </c>
      <c r="BP10" s="134">
        <v>7526.6474600000001</v>
      </c>
      <c r="BQ10" s="134">
        <v>12185.488230000001</v>
      </c>
      <c r="BR10" s="134">
        <v>10853.82409</v>
      </c>
      <c r="BS10" s="134">
        <v>9370.7148199999992</v>
      </c>
      <c r="BT10" s="134">
        <v>39936.674599999998</v>
      </c>
      <c r="BU10" s="134">
        <v>10104.137640000001</v>
      </c>
      <c r="BV10" s="134">
        <v>12235.23697</v>
      </c>
      <c r="BW10" s="134">
        <v>12516.190130000001</v>
      </c>
      <c r="BX10" s="134">
        <v>11109.84899</v>
      </c>
      <c r="BY10" s="134">
        <v>45965.41373</v>
      </c>
      <c r="BZ10" s="136">
        <v>8766.5493600000009</v>
      </c>
      <c r="CA10" s="136">
        <v>9070.9001800000005</v>
      </c>
      <c r="CB10" s="136">
        <v>11770.305340000001</v>
      </c>
      <c r="CC10" s="136">
        <v>11848.232400000001</v>
      </c>
      <c r="CD10" s="136">
        <v>41455.987280000001</v>
      </c>
      <c r="CE10" s="134">
        <v>10997.67784</v>
      </c>
      <c r="CF10" s="134">
        <v>15698.18008</v>
      </c>
      <c r="CG10" s="134">
        <v>19645.626990000001</v>
      </c>
      <c r="CH10" s="134">
        <v>18218.974450000002</v>
      </c>
      <c r="CI10" s="136">
        <v>64560.459360000001</v>
      </c>
      <c r="CJ10" s="136">
        <v>26943.657380000001</v>
      </c>
      <c r="CK10" s="136">
        <v>16736.869989999999</v>
      </c>
      <c r="CL10" s="16" t="s">
        <v>0</v>
      </c>
      <c r="CM10" s="100" t="s">
        <v>48</v>
      </c>
    </row>
    <row r="11" spans="1:92" s="13" customFormat="1">
      <c r="A11" s="16" t="s">
        <v>1</v>
      </c>
      <c r="B11" s="100" t="s">
        <v>49</v>
      </c>
      <c r="C11" s="125">
        <v>2212.6999999999998</v>
      </c>
      <c r="D11" s="125">
        <v>3050.5</v>
      </c>
      <c r="E11" s="125">
        <v>2963.1</v>
      </c>
      <c r="F11" s="125">
        <v>3379.9</v>
      </c>
      <c r="G11" s="90">
        <v>11606.2</v>
      </c>
      <c r="H11" s="125">
        <v>3628</v>
      </c>
      <c r="I11" s="125">
        <v>3855.9</v>
      </c>
      <c r="J11" s="125">
        <v>3988.2</v>
      </c>
      <c r="K11" s="125">
        <v>4545.3999999999996</v>
      </c>
      <c r="L11" s="90">
        <v>16017.5</v>
      </c>
      <c r="M11" s="125">
        <v>3933.6</v>
      </c>
      <c r="N11" s="125">
        <v>5229.2</v>
      </c>
      <c r="O11" s="125">
        <v>4928.1000000000004</v>
      </c>
      <c r="P11" s="125">
        <v>6986</v>
      </c>
      <c r="Q11" s="90">
        <v>21076.9</v>
      </c>
      <c r="R11" s="125">
        <v>5268.9</v>
      </c>
      <c r="S11" s="125">
        <v>6391.3</v>
      </c>
      <c r="T11" s="125">
        <v>4933.5</v>
      </c>
      <c r="U11" s="125">
        <v>6120.8</v>
      </c>
      <c r="V11" s="90">
        <v>22714.5</v>
      </c>
      <c r="W11" s="125">
        <v>5243.7</v>
      </c>
      <c r="X11" s="125">
        <v>3356.3</v>
      </c>
      <c r="Y11" s="125">
        <v>6351.1</v>
      </c>
      <c r="Z11" s="125">
        <v>7891.3</v>
      </c>
      <c r="AA11" s="90">
        <v>22842.400000000001</v>
      </c>
      <c r="AB11" s="125">
        <v>6617.3</v>
      </c>
      <c r="AC11" s="125">
        <v>5378.4</v>
      </c>
      <c r="AD11" s="125">
        <v>6377.3</v>
      </c>
      <c r="AE11" s="125">
        <v>8407.9</v>
      </c>
      <c r="AF11" s="90">
        <v>26780.9</v>
      </c>
      <c r="AG11" s="125">
        <v>7172.2</v>
      </c>
      <c r="AH11" s="125">
        <v>7234.9</v>
      </c>
      <c r="AI11" s="125">
        <v>9012.2000000000007</v>
      </c>
      <c r="AJ11" s="125">
        <v>9908.6</v>
      </c>
      <c r="AK11" s="127">
        <v>33327.9</v>
      </c>
      <c r="AL11" s="128">
        <v>8466.7000000000007</v>
      </c>
      <c r="AM11" s="128">
        <v>8481.7000000000007</v>
      </c>
      <c r="AN11" s="128">
        <v>10751.4</v>
      </c>
      <c r="AO11" s="128">
        <v>11878.8</v>
      </c>
      <c r="AP11" s="128">
        <v>39578.6</v>
      </c>
      <c r="AQ11" s="125">
        <v>10784.2</v>
      </c>
      <c r="AR11" s="128">
        <v>10588.1</v>
      </c>
      <c r="AS11" s="125">
        <v>12308.8</v>
      </c>
      <c r="AT11" s="125">
        <v>14940</v>
      </c>
      <c r="AU11" s="128">
        <v>48621.1</v>
      </c>
      <c r="AV11" s="126">
        <v>11841.8</v>
      </c>
      <c r="AW11" s="126">
        <v>10322.299999999999</v>
      </c>
      <c r="AX11" s="129">
        <v>10732.5</v>
      </c>
      <c r="AY11" s="129">
        <v>10811.6</v>
      </c>
      <c r="AZ11" s="125">
        <v>43708.2</v>
      </c>
      <c r="BA11" s="125">
        <v>7628.7</v>
      </c>
      <c r="BB11" s="125">
        <v>8185.4</v>
      </c>
      <c r="BC11" s="125">
        <v>8936.1</v>
      </c>
      <c r="BD11" s="130">
        <v>9842.1</v>
      </c>
      <c r="BE11" s="125">
        <v>34592.300000000003</v>
      </c>
      <c r="BF11" s="135">
        <v>8847.6111199999996</v>
      </c>
      <c r="BG11" s="131">
        <v>9220.5846500000007</v>
      </c>
      <c r="BH11" s="136">
        <v>10631.040580000001</v>
      </c>
      <c r="BI11" s="132">
        <v>11017.392809999999</v>
      </c>
      <c r="BJ11" s="133">
        <v>39716.629159999997</v>
      </c>
      <c r="BK11" s="133">
        <v>13279.53148</v>
      </c>
      <c r="BL11" s="134">
        <f>IF(11878.01148="","-",11878.01148)</f>
        <v>11878.011479999999</v>
      </c>
      <c r="BM11" s="134">
        <f>IF(12883.99182="","-",12883.99182)</f>
        <v>12883.991819999999</v>
      </c>
      <c r="BN11" s="134">
        <v>12724.73374</v>
      </c>
      <c r="BO11" s="134">
        <v>50766.268519999998</v>
      </c>
      <c r="BP11" s="134">
        <v>14166.038560000001</v>
      </c>
      <c r="BQ11" s="134">
        <v>13547.25135</v>
      </c>
      <c r="BR11" s="134">
        <v>14466.87305</v>
      </c>
      <c r="BS11" s="134">
        <v>15735.682709999999</v>
      </c>
      <c r="BT11" s="134">
        <v>57915.845670000002</v>
      </c>
      <c r="BU11" s="134">
        <v>15819.79753</v>
      </c>
      <c r="BV11" s="134">
        <v>14007.099190000001</v>
      </c>
      <c r="BW11" s="134">
        <v>17372.911209999998</v>
      </c>
      <c r="BX11" s="134">
        <v>20434.426039999998</v>
      </c>
      <c r="BY11" s="134">
        <v>67634.233970000001</v>
      </c>
      <c r="BZ11" s="136">
        <v>21888.748960000001</v>
      </c>
      <c r="CA11" s="136">
        <v>17529.512999999999</v>
      </c>
      <c r="CB11" s="136">
        <v>19959.03559</v>
      </c>
      <c r="CC11" s="136">
        <v>19966.56119</v>
      </c>
      <c r="CD11" s="136">
        <v>79343.858739999996</v>
      </c>
      <c r="CE11" s="134">
        <v>22230.826079999999</v>
      </c>
      <c r="CF11" s="134">
        <v>21266.799159999999</v>
      </c>
      <c r="CG11" s="134">
        <v>24174.77779</v>
      </c>
      <c r="CH11" s="134">
        <v>28068.55214</v>
      </c>
      <c r="CI11" s="136">
        <v>95740.955170000001</v>
      </c>
      <c r="CJ11" s="136">
        <v>29883.389340000002</v>
      </c>
      <c r="CK11" s="136">
        <v>29049.520570000001</v>
      </c>
      <c r="CL11" s="16" t="s">
        <v>1</v>
      </c>
      <c r="CM11" s="100" t="s">
        <v>49</v>
      </c>
    </row>
    <row r="12" spans="1:92" s="13" customFormat="1">
      <c r="A12" s="16" t="s">
        <v>2</v>
      </c>
      <c r="B12" s="100" t="s">
        <v>50</v>
      </c>
      <c r="C12" s="125">
        <v>4706.8</v>
      </c>
      <c r="D12" s="125">
        <v>3876</v>
      </c>
      <c r="E12" s="125">
        <v>3542.5</v>
      </c>
      <c r="F12" s="125">
        <v>6046.1</v>
      </c>
      <c r="G12" s="90">
        <v>18171.400000000001</v>
      </c>
      <c r="H12" s="125">
        <v>4555</v>
      </c>
      <c r="I12" s="125">
        <v>4076.4</v>
      </c>
      <c r="J12" s="125">
        <v>4650.7</v>
      </c>
      <c r="K12" s="125">
        <v>8936.2000000000007</v>
      </c>
      <c r="L12" s="90">
        <v>22218.3</v>
      </c>
      <c r="M12" s="125">
        <v>6536.9</v>
      </c>
      <c r="N12" s="125">
        <v>6019.8</v>
      </c>
      <c r="O12" s="125">
        <v>6886.1</v>
      </c>
      <c r="P12" s="125">
        <v>11949</v>
      </c>
      <c r="Q12" s="90">
        <v>31391.8</v>
      </c>
      <c r="R12" s="125">
        <v>9378.2999999999993</v>
      </c>
      <c r="S12" s="125">
        <v>10369.5</v>
      </c>
      <c r="T12" s="125">
        <v>11749.1</v>
      </c>
      <c r="U12" s="125">
        <v>17037.8</v>
      </c>
      <c r="V12" s="90">
        <v>48534.7</v>
      </c>
      <c r="W12" s="125">
        <v>8561.2000000000007</v>
      </c>
      <c r="X12" s="125">
        <v>7807</v>
      </c>
      <c r="Y12" s="125">
        <v>5820.9</v>
      </c>
      <c r="Z12" s="125">
        <v>16092.3</v>
      </c>
      <c r="AA12" s="90">
        <v>38281.4</v>
      </c>
      <c r="AB12" s="125">
        <v>9231.5</v>
      </c>
      <c r="AC12" s="125">
        <v>9049.2999999999993</v>
      </c>
      <c r="AD12" s="125">
        <v>7943</v>
      </c>
      <c r="AE12" s="125">
        <v>15084.8</v>
      </c>
      <c r="AF12" s="90">
        <v>41308.6</v>
      </c>
      <c r="AG12" s="125">
        <v>11655.1</v>
      </c>
      <c r="AH12" s="125">
        <v>10377.1</v>
      </c>
      <c r="AI12" s="125">
        <v>8623.1</v>
      </c>
      <c r="AJ12" s="125">
        <v>16166.7</v>
      </c>
      <c r="AK12" s="137">
        <v>46822</v>
      </c>
      <c r="AL12" s="128">
        <v>12107.7</v>
      </c>
      <c r="AM12" s="128">
        <v>11122.5</v>
      </c>
      <c r="AN12" s="128">
        <v>10821.9</v>
      </c>
      <c r="AO12" s="128">
        <v>17335.400000000001</v>
      </c>
      <c r="AP12" s="128">
        <v>51388.5</v>
      </c>
      <c r="AQ12" s="125">
        <v>12147.6</v>
      </c>
      <c r="AR12" s="125">
        <v>12342.2</v>
      </c>
      <c r="AS12" s="125">
        <v>10910.9</v>
      </c>
      <c r="AT12" s="125">
        <v>18041.7</v>
      </c>
      <c r="AU12" s="126">
        <v>53442.400000000001</v>
      </c>
      <c r="AV12" s="126">
        <v>11539.8</v>
      </c>
      <c r="AW12" s="126">
        <v>11885.5</v>
      </c>
      <c r="AX12" s="129">
        <v>11603.7</v>
      </c>
      <c r="AY12" s="129">
        <v>14967.8</v>
      </c>
      <c r="AZ12" s="125">
        <v>49996.800000000003</v>
      </c>
      <c r="BA12" s="125">
        <v>8112.5</v>
      </c>
      <c r="BB12" s="125">
        <v>7656</v>
      </c>
      <c r="BC12" s="125">
        <v>8642.7000000000007</v>
      </c>
      <c r="BD12" s="130">
        <v>12242.3</v>
      </c>
      <c r="BE12" s="125">
        <v>36653.5</v>
      </c>
      <c r="BF12" s="125">
        <v>9409.2353500000008</v>
      </c>
      <c r="BG12" s="135">
        <v>9967.0923299999995</v>
      </c>
      <c r="BH12" s="132">
        <v>9419.1207200000008</v>
      </c>
      <c r="BI12" s="132">
        <v>14374.768389999999</v>
      </c>
      <c r="BJ12" s="133">
        <v>43170.216789999999</v>
      </c>
      <c r="BK12" s="133">
        <v>9606.8935099999999</v>
      </c>
      <c r="BL12" s="134">
        <f>IF(10556.57023="","-",10556.57023)</f>
        <v>10556.570229999999</v>
      </c>
      <c r="BM12" s="134">
        <f>IF(10449.52029="","-",10449.52029)</f>
        <v>10449.52029</v>
      </c>
      <c r="BN12" s="134">
        <v>16578.643359999998</v>
      </c>
      <c r="BO12" s="134">
        <v>47191.627390000001</v>
      </c>
      <c r="BP12" s="134">
        <v>12369.378199999999</v>
      </c>
      <c r="BQ12" s="134">
        <v>11384.229670000001</v>
      </c>
      <c r="BR12" s="134">
        <v>12054.7336</v>
      </c>
      <c r="BS12" s="134">
        <v>16488.607899999999</v>
      </c>
      <c r="BT12" s="134">
        <v>52296.949370000002</v>
      </c>
      <c r="BU12" s="134">
        <v>13034.603220000001</v>
      </c>
      <c r="BV12" s="134">
        <v>12387.197249999999</v>
      </c>
      <c r="BW12" s="134">
        <v>14435.31775</v>
      </c>
      <c r="BX12" s="134">
        <v>18682.461370000001</v>
      </c>
      <c r="BY12" s="134">
        <v>58539.579590000001</v>
      </c>
      <c r="BZ12" s="136">
        <v>14968.853279999999</v>
      </c>
      <c r="CA12" s="136">
        <v>10717.456969999999</v>
      </c>
      <c r="CB12" s="136">
        <v>14541.703460000001</v>
      </c>
      <c r="CC12" s="136">
        <v>20201.37299</v>
      </c>
      <c r="CD12" s="136">
        <v>60429.386700000003</v>
      </c>
      <c r="CE12" s="134">
        <v>16345.566419999999</v>
      </c>
      <c r="CF12" s="134">
        <v>17442.244429999999</v>
      </c>
      <c r="CG12" s="134">
        <v>17255.653760000001</v>
      </c>
      <c r="CH12" s="134">
        <v>26007.875309999999</v>
      </c>
      <c r="CI12" s="136">
        <v>77051.339919999999</v>
      </c>
      <c r="CJ12" s="136">
        <v>18917.478790000001</v>
      </c>
      <c r="CK12" s="136">
        <v>19213.60529</v>
      </c>
      <c r="CL12" s="16" t="s">
        <v>2</v>
      </c>
      <c r="CM12" s="100" t="s">
        <v>50</v>
      </c>
    </row>
    <row r="13" spans="1:92" s="13" customFormat="1">
      <c r="A13" s="16" t="s">
        <v>3</v>
      </c>
      <c r="B13" s="100" t="s">
        <v>51</v>
      </c>
      <c r="C13" s="125">
        <v>5670</v>
      </c>
      <c r="D13" s="125">
        <v>6199.5</v>
      </c>
      <c r="E13" s="125">
        <v>7170.1</v>
      </c>
      <c r="F13" s="125">
        <v>6607.1</v>
      </c>
      <c r="G13" s="90">
        <v>25646.7</v>
      </c>
      <c r="H13" s="125">
        <v>6926.9</v>
      </c>
      <c r="I13" s="125">
        <v>6456.3</v>
      </c>
      <c r="J13" s="125">
        <v>6302.2</v>
      </c>
      <c r="K13" s="125">
        <v>9196</v>
      </c>
      <c r="L13" s="90">
        <v>28881.4</v>
      </c>
      <c r="M13" s="125">
        <v>7958.4</v>
      </c>
      <c r="N13" s="125">
        <v>10250.200000000001</v>
      </c>
      <c r="O13" s="125">
        <v>19294.099999999999</v>
      </c>
      <c r="P13" s="125">
        <v>31847.5</v>
      </c>
      <c r="Q13" s="90">
        <v>69350.2</v>
      </c>
      <c r="R13" s="125">
        <v>26427.7</v>
      </c>
      <c r="S13" s="125">
        <v>24069.8</v>
      </c>
      <c r="T13" s="125">
        <v>18794.3</v>
      </c>
      <c r="U13" s="125">
        <v>20455.599999999999</v>
      </c>
      <c r="V13" s="90">
        <v>89747.4</v>
      </c>
      <c r="W13" s="125">
        <v>12200.3</v>
      </c>
      <c r="X13" s="125">
        <v>13236.1</v>
      </c>
      <c r="Y13" s="125">
        <v>14506.5</v>
      </c>
      <c r="Z13" s="125">
        <v>14214.7</v>
      </c>
      <c r="AA13" s="90">
        <v>54157.599999999999</v>
      </c>
      <c r="AB13" s="125">
        <v>13301.6</v>
      </c>
      <c r="AC13" s="125">
        <v>12307.7</v>
      </c>
      <c r="AD13" s="125">
        <v>12926.8</v>
      </c>
      <c r="AE13" s="125">
        <v>19206.2</v>
      </c>
      <c r="AF13" s="90">
        <v>57742.3</v>
      </c>
      <c r="AG13" s="125">
        <v>15832.9</v>
      </c>
      <c r="AH13" s="125">
        <v>20918.7</v>
      </c>
      <c r="AI13" s="125">
        <v>17964.7</v>
      </c>
      <c r="AJ13" s="125">
        <v>22554.6</v>
      </c>
      <c r="AK13" s="137">
        <v>77270.899999999994</v>
      </c>
      <c r="AL13" s="128">
        <v>20943</v>
      </c>
      <c r="AM13" s="128">
        <v>20842.099999999999</v>
      </c>
      <c r="AN13" s="128">
        <v>21761.3</v>
      </c>
      <c r="AO13" s="128">
        <v>19623.599999999999</v>
      </c>
      <c r="AP13" s="128">
        <v>83170</v>
      </c>
      <c r="AQ13" s="125">
        <v>22337.4</v>
      </c>
      <c r="AR13" s="125">
        <v>20737.2</v>
      </c>
      <c r="AS13" s="128">
        <v>18355</v>
      </c>
      <c r="AT13" s="125">
        <v>20504.900000000001</v>
      </c>
      <c r="AU13" s="126">
        <v>81934.5</v>
      </c>
      <c r="AV13" s="126">
        <v>22585.9</v>
      </c>
      <c r="AW13" s="126">
        <v>18533.099999999999</v>
      </c>
      <c r="AX13" s="129">
        <v>15356.3</v>
      </c>
      <c r="AY13" s="129">
        <v>18079</v>
      </c>
      <c r="AZ13" s="125">
        <v>74554.3</v>
      </c>
      <c r="BA13" s="125">
        <v>15489.7</v>
      </c>
      <c r="BB13" s="125">
        <v>14239.4</v>
      </c>
      <c r="BC13" s="125">
        <v>13455.2</v>
      </c>
      <c r="BD13" s="130">
        <v>14917.9</v>
      </c>
      <c r="BE13" s="125">
        <v>58102.2</v>
      </c>
      <c r="BF13" s="125">
        <v>16294.15026</v>
      </c>
      <c r="BG13" s="131">
        <v>14818.17942</v>
      </c>
      <c r="BH13" s="132">
        <v>12240.254940000001</v>
      </c>
      <c r="BI13" s="132">
        <v>14836.04624</v>
      </c>
      <c r="BJ13" s="133">
        <v>58188.630859999997</v>
      </c>
      <c r="BK13" s="133">
        <v>19263.241839999999</v>
      </c>
      <c r="BL13" s="134">
        <f>IF(14192.71377="","-",14192.71377)</f>
        <v>14192.71377</v>
      </c>
      <c r="BM13" s="134">
        <f>IF(14830.0559="","-",14830.0559)</f>
        <v>14830.055899999999</v>
      </c>
      <c r="BN13" s="134">
        <v>16523.77721</v>
      </c>
      <c r="BO13" s="134">
        <v>64809.788719999997</v>
      </c>
      <c r="BP13" s="134">
        <v>25887.001380000002</v>
      </c>
      <c r="BQ13" s="134">
        <v>16369.745070000001</v>
      </c>
      <c r="BR13" s="134">
        <v>14762.576950000001</v>
      </c>
      <c r="BS13" s="134">
        <v>16839.092639999999</v>
      </c>
      <c r="BT13" s="134">
        <v>73858.416039999996</v>
      </c>
      <c r="BU13" s="134">
        <v>27062.83639</v>
      </c>
      <c r="BV13" s="134">
        <v>16884.513889999998</v>
      </c>
      <c r="BW13" s="134">
        <v>16600.73056</v>
      </c>
      <c r="BX13" s="134">
        <v>20979.564109999999</v>
      </c>
      <c r="BY13" s="134">
        <v>81527.644950000002</v>
      </c>
      <c r="BZ13" s="136">
        <v>32921.652690000003</v>
      </c>
      <c r="CA13" s="136">
        <v>17166.163860000001</v>
      </c>
      <c r="CB13" s="136">
        <v>21291.811669999999</v>
      </c>
      <c r="CC13" s="136">
        <v>25540.680069999999</v>
      </c>
      <c r="CD13" s="136">
        <v>96920.308290000001</v>
      </c>
      <c r="CE13" s="134">
        <v>35355.760670000003</v>
      </c>
      <c r="CF13" s="134">
        <v>19653.472900000001</v>
      </c>
      <c r="CG13" s="134">
        <v>21500.702990000002</v>
      </c>
      <c r="CH13" s="134">
        <v>25941.998820000001</v>
      </c>
      <c r="CI13" s="136">
        <v>102451.93538</v>
      </c>
      <c r="CJ13" s="136">
        <v>44798.84491</v>
      </c>
      <c r="CK13" s="136">
        <v>32202.112700000001</v>
      </c>
      <c r="CL13" s="16" t="s">
        <v>3</v>
      </c>
      <c r="CM13" s="100" t="s">
        <v>51</v>
      </c>
    </row>
    <row r="14" spans="1:92" s="13" customFormat="1">
      <c r="A14" s="16" t="s">
        <v>4</v>
      </c>
      <c r="B14" s="100" t="s">
        <v>52</v>
      </c>
      <c r="C14" s="125">
        <v>14089.8</v>
      </c>
      <c r="D14" s="125">
        <v>11710.5</v>
      </c>
      <c r="E14" s="125">
        <v>4172.8999999999996</v>
      </c>
      <c r="F14" s="125">
        <v>10233.4</v>
      </c>
      <c r="G14" s="90">
        <v>40206.6</v>
      </c>
      <c r="H14" s="125">
        <v>12209.3</v>
      </c>
      <c r="I14" s="125">
        <v>12961.6</v>
      </c>
      <c r="J14" s="125">
        <v>7360.6</v>
      </c>
      <c r="K14" s="125">
        <v>12923.7</v>
      </c>
      <c r="L14" s="90">
        <v>45455.199999999997</v>
      </c>
      <c r="M14" s="125">
        <v>15331.5</v>
      </c>
      <c r="N14" s="125">
        <v>16549.2</v>
      </c>
      <c r="O14" s="125">
        <v>13351.3</v>
      </c>
      <c r="P14" s="125">
        <v>23930.6</v>
      </c>
      <c r="Q14" s="90">
        <v>69162.600000000006</v>
      </c>
      <c r="R14" s="125">
        <v>24929.1</v>
      </c>
      <c r="S14" s="125">
        <v>26677.7</v>
      </c>
      <c r="T14" s="125">
        <v>13240.5</v>
      </c>
      <c r="U14" s="125">
        <v>22410.6</v>
      </c>
      <c r="V14" s="90">
        <v>87257.9</v>
      </c>
      <c r="W14" s="125">
        <v>19856.099999999999</v>
      </c>
      <c r="X14" s="125">
        <v>24773.599999999999</v>
      </c>
      <c r="Y14" s="125">
        <v>15678.3</v>
      </c>
      <c r="Z14" s="125">
        <v>24694.2</v>
      </c>
      <c r="AA14" s="90">
        <v>85002.2</v>
      </c>
      <c r="AB14" s="125">
        <v>32170.7</v>
      </c>
      <c r="AC14" s="125">
        <v>33491.9</v>
      </c>
      <c r="AD14" s="125">
        <v>17475.3</v>
      </c>
      <c r="AE14" s="125">
        <v>27973.8</v>
      </c>
      <c r="AF14" s="90">
        <v>111111.7</v>
      </c>
      <c r="AG14" s="125">
        <v>34168.699999999997</v>
      </c>
      <c r="AH14" s="125">
        <v>41755.5</v>
      </c>
      <c r="AI14" s="125">
        <v>23708.2</v>
      </c>
      <c r="AJ14" s="125">
        <v>32314</v>
      </c>
      <c r="AK14" s="137">
        <v>131946.4</v>
      </c>
      <c r="AL14" s="128">
        <v>30431</v>
      </c>
      <c r="AM14" s="128">
        <v>38209.5</v>
      </c>
      <c r="AN14" s="128">
        <v>23584</v>
      </c>
      <c r="AO14" s="128">
        <v>35136.800000000003</v>
      </c>
      <c r="AP14" s="128">
        <v>127361.3</v>
      </c>
      <c r="AQ14" s="128">
        <v>36425.300000000003</v>
      </c>
      <c r="AR14" s="128">
        <v>41476.300000000003</v>
      </c>
      <c r="AS14" s="128">
        <v>18143.099999999999</v>
      </c>
      <c r="AT14" s="128">
        <v>30070.6</v>
      </c>
      <c r="AU14" s="126">
        <v>126115.3</v>
      </c>
      <c r="AV14" s="126">
        <v>32861.599999999999</v>
      </c>
      <c r="AW14" s="126">
        <v>39565.4</v>
      </c>
      <c r="AX14" s="129">
        <v>17247.8</v>
      </c>
      <c r="AY14" s="129">
        <v>28127.200000000001</v>
      </c>
      <c r="AZ14" s="125">
        <v>117802</v>
      </c>
      <c r="BA14" s="135">
        <v>24857.5</v>
      </c>
      <c r="BB14" s="125">
        <v>42291.9</v>
      </c>
      <c r="BC14" s="135">
        <v>19940.3</v>
      </c>
      <c r="BD14" s="130">
        <v>30057.8</v>
      </c>
      <c r="BE14" s="125">
        <v>117147.5</v>
      </c>
      <c r="BF14" s="136">
        <v>28370.79232</v>
      </c>
      <c r="BG14" s="136">
        <v>26421.214919999999</v>
      </c>
      <c r="BH14" s="136">
        <v>12216.115449999999</v>
      </c>
      <c r="BI14" s="132">
        <v>28014.09938</v>
      </c>
      <c r="BJ14" s="133">
        <v>95022.222070000003</v>
      </c>
      <c r="BK14" s="133">
        <v>28356.044569999998</v>
      </c>
      <c r="BL14" s="134">
        <f>IF(28606.0892="","-",28606.0892)</f>
        <v>28606.089199999999</v>
      </c>
      <c r="BM14" s="134">
        <f>IF(15183.44689="","-",15183.44689)</f>
        <v>15183.446889999999</v>
      </c>
      <c r="BN14" s="136">
        <v>37810</v>
      </c>
      <c r="BO14" s="136">
        <v>109955.58</v>
      </c>
      <c r="BP14" s="134">
        <v>45810.943209999998</v>
      </c>
      <c r="BQ14" s="134">
        <v>39180.041830000002</v>
      </c>
      <c r="BR14" s="134">
        <v>22065.464520000001</v>
      </c>
      <c r="BS14" s="134">
        <v>42661.784070000002</v>
      </c>
      <c r="BT14" s="134">
        <v>149718.23363</v>
      </c>
      <c r="BU14" s="158">
        <v>49122.542659999999</v>
      </c>
      <c r="BV14" s="134">
        <v>43714.169049999997</v>
      </c>
      <c r="BW14" s="134">
        <v>22016.529330000001</v>
      </c>
      <c r="BX14" s="134">
        <v>49219.11952</v>
      </c>
      <c r="BY14" s="134">
        <v>164072.36056</v>
      </c>
      <c r="BZ14" s="135">
        <v>50585.417390000002</v>
      </c>
      <c r="CA14" s="135">
        <v>41211.95276</v>
      </c>
      <c r="CB14" s="135">
        <v>30612.153040000001</v>
      </c>
      <c r="CC14" s="135">
        <v>48126.081539999999</v>
      </c>
      <c r="CD14" s="135">
        <v>170535.60472999999</v>
      </c>
      <c r="CE14" s="158">
        <v>51606.02306</v>
      </c>
      <c r="CF14" s="158">
        <v>49765.643210000002</v>
      </c>
      <c r="CG14" s="158">
        <v>25592.031569999999</v>
      </c>
      <c r="CH14" s="158">
        <v>47584.993540000003</v>
      </c>
      <c r="CI14" s="135">
        <v>174548.69138</v>
      </c>
      <c r="CJ14" s="135">
        <v>54069.708070000001</v>
      </c>
      <c r="CK14" s="135">
        <v>54541.224909999997</v>
      </c>
      <c r="CL14" s="16" t="s">
        <v>4</v>
      </c>
      <c r="CM14" s="100" t="s">
        <v>52</v>
      </c>
    </row>
    <row r="15" spans="1:92" s="13" customFormat="1">
      <c r="A15" s="16" t="s">
        <v>5</v>
      </c>
      <c r="B15" s="100" t="s">
        <v>53</v>
      </c>
      <c r="C15" s="125">
        <v>1026.7</v>
      </c>
      <c r="D15" s="125">
        <v>935.9</v>
      </c>
      <c r="E15" s="125">
        <v>3650.9</v>
      </c>
      <c r="F15" s="125">
        <v>1228.4000000000001</v>
      </c>
      <c r="G15" s="90">
        <v>6841.9</v>
      </c>
      <c r="H15" s="125">
        <v>901</v>
      </c>
      <c r="I15" s="125">
        <v>1263.5999999999999</v>
      </c>
      <c r="J15" s="125">
        <v>1233.5999999999999</v>
      </c>
      <c r="K15" s="125">
        <v>1309.2</v>
      </c>
      <c r="L15" s="90">
        <v>4707.3999999999996</v>
      </c>
      <c r="M15" s="125">
        <v>787.2</v>
      </c>
      <c r="N15" s="125">
        <v>1985.7</v>
      </c>
      <c r="O15" s="125">
        <v>2103.1999999999998</v>
      </c>
      <c r="P15" s="125">
        <v>2437.4</v>
      </c>
      <c r="Q15" s="90">
        <v>7313.5</v>
      </c>
      <c r="R15" s="125">
        <v>2627.1</v>
      </c>
      <c r="S15" s="125">
        <v>6729.1</v>
      </c>
      <c r="T15" s="125">
        <v>4594.7</v>
      </c>
      <c r="U15" s="125">
        <v>2118.6999999999998</v>
      </c>
      <c r="V15" s="90">
        <v>16069.6</v>
      </c>
      <c r="W15" s="125">
        <v>1210.5999999999999</v>
      </c>
      <c r="X15" s="125">
        <v>1945.2</v>
      </c>
      <c r="Y15" s="125">
        <v>3421.9</v>
      </c>
      <c r="Z15" s="125">
        <v>7778</v>
      </c>
      <c r="AA15" s="90">
        <v>14355.7</v>
      </c>
      <c r="AB15" s="125">
        <v>1666</v>
      </c>
      <c r="AC15" s="125">
        <v>6131.1</v>
      </c>
      <c r="AD15" s="125">
        <v>2112.5</v>
      </c>
      <c r="AE15" s="125">
        <v>2697.4</v>
      </c>
      <c r="AF15" s="90">
        <v>12607</v>
      </c>
      <c r="AG15" s="125">
        <v>1913.5</v>
      </c>
      <c r="AH15" s="125">
        <v>3122</v>
      </c>
      <c r="AI15" s="125">
        <v>8877.9</v>
      </c>
      <c r="AJ15" s="125">
        <v>9171.1</v>
      </c>
      <c r="AK15" s="137">
        <v>23084.5</v>
      </c>
      <c r="AL15" s="128">
        <v>6632.4</v>
      </c>
      <c r="AM15" s="128">
        <v>2758.4</v>
      </c>
      <c r="AN15" s="128">
        <v>11305.5</v>
      </c>
      <c r="AO15" s="128">
        <v>10163.9</v>
      </c>
      <c r="AP15" s="128">
        <v>30860.2</v>
      </c>
      <c r="AQ15" s="125">
        <v>6137.4</v>
      </c>
      <c r="AR15" s="125">
        <v>12774.8</v>
      </c>
      <c r="AS15" s="125">
        <v>14936.9</v>
      </c>
      <c r="AT15" s="125">
        <v>4089.7</v>
      </c>
      <c r="AU15" s="126">
        <v>37938.800000000003</v>
      </c>
      <c r="AV15" s="126">
        <v>5619</v>
      </c>
      <c r="AW15" s="126">
        <v>2579.3000000000002</v>
      </c>
      <c r="AX15" s="135">
        <v>6413</v>
      </c>
      <c r="AY15" s="129">
        <v>3172.8</v>
      </c>
      <c r="AZ15" s="125">
        <v>17784.099999999999</v>
      </c>
      <c r="BA15" s="125">
        <v>2509.1999999999998</v>
      </c>
      <c r="BB15" s="125">
        <v>2627.3</v>
      </c>
      <c r="BC15" s="125">
        <v>1901.7</v>
      </c>
      <c r="BD15" s="130">
        <v>6327.6</v>
      </c>
      <c r="BE15" s="125">
        <v>13365.8</v>
      </c>
      <c r="BF15" s="125">
        <v>5122.29241</v>
      </c>
      <c r="BG15" s="131">
        <v>4909.2346100000004</v>
      </c>
      <c r="BH15" s="133">
        <v>7689.0140600000004</v>
      </c>
      <c r="BI15" s="132">
        <v>8637.9471699999995</v>
      </c>
      <c r="BJ15" s="133">
        <v>26358.488249999999</v>
      </c>
      <c r="BK15" s="133">
        <v>13706.43497</v>
      </c>
      <c r="BL15" s="134">
        <f>IF(5574.60843="","-",5574.60843)</f>
        <v>5574.6084300000002</v>
      </c>
      <c r="BM15" s="134">
        <f>IF(7686.08428="","-",7686.08428)</f>
        <v>7686.08428</v>
      </c>
      <c r="BN15" s="136">
        <v>9189.4599999999991</v>
      </c>
      <c r="BO15" s="136">
        <v>36156.589999999997</v>
      </c>
      <c r="BP15" s="134">
        <v>5221.5528700000004</v>
      </c>
      <c r="BQ15" s="134">
        <v>2813.77117</v>
      </c>
      <c r="BR15" s="134">
        <v>2816.4206199999999</v>
      </c>
      <c r="BS15" s="134">
        <v>7487.6558100000002</v>
      </c>
      <c r="BT15" s="134">
        <v>18339.40047</v>
      </c>
      <c r="BU15" s="134">
        <v>4741.7000799999996</v>
      </c>
      <c r="BV15" s="134">
        <v>2948.2882800000002</v>
      </c>
      <c r="BW15" s="134">
        <v>3171.6357200000002</v>
      </c>
      <c r="BX15" s="134">
        <v>7166.8827199999996</v>
      </c>
      <c r="BY15" s="134">
        <v>18028.506799999999</v>
      </c>
      <c r="BZ15" s="136">
        <v>5893.29666</v>
      </c>
      <c r="CA15" s="136">
        <v>2675.30737</v>
      </c>
      <c r="CB15" s="136">
        <v>2893.1079300000001</v>
      </c>
      <c r="CC15" s="136">
        <v>8634.0494400000007</v>
      </c>
      <c r="CD15" s="136">
        <v>20095.761399999999</v>
      </c>
      <c r="CE15" s="134">
        <v>6366.2962399999997</v>
      </c>
      <c r="CF15" s="134">
        <v>3300.08943</v>
      </c>
      <c r="CG15" s="134">
        <v>3384.13409</v>
      </c>
      <c r="CH15" s="134">
        <v>6049.2396500000004</v>
      </c>
      <c r="CI15" s="136">
        <v>19099.759409999999</v>
      </c>
      <c r="CJ15" s="136">
        <v>4623.9225399999996</v>
      </c>
      <c r="CK15" s="136">
        <v>5905.4384799999998</v>
      </c>
      <c r="CL15" s="16" t="s">
        <v>5</v>
      </c>
      <c r="CM15" s="100" t="s">
        <v>53</v>
      </c>
    </row>
    <row r="16" spans="1:92" s="13" customFormat="1" ht="18.75" customHeight="1">
      <c r="A16" s="16" t="s">
        <v>6</v>
      </c>
      <c r="B16" s="100" t="s">
        <v>54</v>
      </c>
      <c r="C16" s="125">
        <v>4119.6000000000004</v>
      </c>
      <c r="D16" s="125">
        <v>3918.8</v>
      </c>
      <c r="E16" s="125">
        <v>4564.2</v>
      </c>
      <c r="F16" s="125">
        <v>7168.4</v>
      </c>
      <c r="G16" s="90">
        <v>19771</v>
      </c>
      <c r="H16" s="125">
        <v>5667.5</v>
      </c>
      <c r="I16" s="125">
        <v>4735.8999999999996</v>
      </c>
      <c r="J16" s="125">
        <v>5520.8</v>
      </c>
      <c r="K16" s="125">
        <v>9485</v>
      </c>
      <c r="L16" s="90">
        <v>25409.200000000001</v>
      </c>
      <c r="M16" s="125">
        <v>6026.6</v>
      </c>
      <c r="N16" s="125">
        <v>6266.4</v>
      </c>
      <c r="O16" s="125">
        <v>7057.3</v>
      </c>
      <c r="P16" s="125">
        <v>11296.4</v>
      </c>
      <c r="Q16" s="90">
        <v>30646.7</v>
      </c>
      <c r="R16" s="125">
        <v>9263.6</v>
      </c>
      <c r="S16" s="125">
        <v>9160.7000000000007</v>
      </c>
      <c r="T16" s="125">
        <v>9757.5</v>
      </c>
      <c r="U16" s="125">
        <v>12888.1</v>
      </c>
      <c r="V16" s="90">
        <v>41069.9</v>
      </c>
      <c r="W16" s="125">
        <v>8388.5</v>
      </c>
      <c r="X16" s="125">
        <v>7403.2</v>
      </c>
      <c r="Y16" s="125">
        <v>7756.9</v>
      </c>
      <c r="Z16" s="125">
        <v>13326.7</v>
      </c>
      <c r="AA16" s="90">
        <v>36875.300000000003</v>
      </c>
      <c r="AB16" s="125">
        <v>8985.2999999999993</v>
      </c>
      <c r="AC16" s="125">
        <v>8847.1</v>
      </c>
      <c r="AD16" s="125">
        <v>10478.200000000001</v>
      </c>
      <c r="AE16" s="125">
        <v>17700.400000000001</v>
      </c>
      <c r="AF16" s="90">
        <v>46011</v>
      </c>
      <c r="AG16" s="125">
        <v>10582.2</v>
      </c>
      <c r="AH16" s="125">
        <v>12201.8</v>
      </c>
      <c r="AI16" s="125">
        <v>13519.4</v>
      </c>
      <c r="AJ16" s="125">
        <v>19219.2</v>
      </c>
      <c r="AK16" s="137">
        <v>55522.6</v>
      </c>
      <c r="AL16" s="128">
        <v>12670.5</v>
      </c>
      <c r="AM16" s="128">
        <v>11545.6</v>
      </c>
      <c r="AN16" s="128">
        <v>11489.3</v>
      </c>
      <c r="AO16" s="128">
        <v>19997.3</v>
      </c>
      <c r="AP16" s="128">
        <v>55702.7</v>
      </c>
      <c r="AQ16" s="128">
        <v>12459.2</v>
      </c>
      <c r="AR16" s="125">
        <v>12490.5</v>
      </c>
      <c r="AS16" s="128">
        <v>13027.9</v>
      </c>
      <c r="AT16" s="125">
        <v>19686.400000000001</v>
      </c>
      <c r="AU16" s="126">
        <v>57664</v>
      </c>
      <c r="AV16" s="126">
        <v>12613.7</v>
      </c>
      <c r="AW16" s="126">
        <v>12197.5</v>
      </c>
      <c r="AX16" s="135">
        <v>12494</v>
      </c>
      <c r="AY16" s="129">
        <v>17152.8</v>
      </c>
      <c r="AZ16" s="125">
        <v>54458</v>
      </c>
      <c r="BA16" s="135">
        <v>9053.2000000000007</v>
      </c>
      <c r="BB16" s="125">
        <v>10693.8</v>
      </c>
      <c r="BC16" s="125">
        <v>9249.1</v>
      </c>
      <c r="BD16" s="135">
        <v>15130.7</v>
      </c>
      <c r="BE16" s="135">
        <v>44126.8</v>
      </c>
      <c r="BF16" s="135">
        <v>9444.5574300000007</v>
      </c>
      <c r="BG16" s="135">
        <v>10675.77922</v>
      </c>
      <c r="BH16" s="133">
        <v>10899.99222</v>
      </c>
      <c r="BI16" s="132">
        <v>18550.23533</v>
      </c>
      <c r="BJ16" s="133">
        <v>49570.564200000001</v>
      </c>
      <c r="BK16" s="133">
        <v>9321.5728299999992</v>
      </c>
      <c r="BL16" s="134">
        <f>IF(11605.70417="","-",11605.70417)</f>
        <v>11605.704170000001</v>
      </c>
      <c r="BM16" s="134">
        <f>IF(13012.26298="","-",13012.26298)</f>
        <v>13012.26298</v>
      </c>
      <c r="BN16" s="136">
        <v>19634.009999999998</v>
      </c>
      <c r="BO16" s="134">
        <v>53573.551829999997</v>
      </c>
      <c r="BP16" s="134">
        <v>12004.50981</v>
      </c>
      <c r="BQ16" s="134">
        <v>11995.358840000001</v>
      </c>
      <c r="BR16" s="134">
        <v>12824.00784</v>
      </c>
      <c r="BS16" s="134">
        <v>19806.545770000001</v>
      </c>
      <c r="BT16" s="134">
        <v>56630.422259999999</v>
      </c>
      <c r="BU16" s="134">
        <v>11846.23424</v>
      </c>
      <c r="BV16" s="134">
        <v>12139.997079999999</v>
      </c>
      <c r="BW16" s="134">
        <v>13099.81235</v>
      </c>
      <c r="BX16" s="134">
        <v>19984.710630000001</v>
      </c>
      <c r="BY16" s="134">
        <v>57070.754300000001</v>
      </c>
      <c r="BZ16" s="136">
        <v>12527.889279999999</v>
      </c>
      <c r="CA16" s="136">
        <v>11558.190839999999</v>
      </c>
      <c r="CB16" s="136">
        <v>14334.67592</v>
      </c>
      <c r="CC16" s="136">
        <v>21435.465560000001</v>
      </c>
      <c r="CD16" s="136">
        <v>59856.221599999997</v>
      </c>
      <c r="CE16" s="134">
        <v>14652.49849</v>
      </c>
      <c r="CF16" s="134">
        <v>15545.36044</v>
      </c>
      <c r="CG16" s="134">
        <v>16242.229359999999</v>
      </c>
      <c r="CH16" s="134">
        <v>23826.72755</v>
      </c>
      <c r="CI16" s="136">
        <v>70266.815839999996</v>
      </c>
      <c r="CJ16" s="136">
        <v>13810.388139999999</v>
      </c>
      <c r="CK16" s="136">
        <v>18848.580859999998</v>
      </c>
      <c r="CL16" s="16" t="s">
        <v>6</v>
      </c>
      <c r="CM16" s="100" t="s">
        <v>54</v>
      </c>
    </row>
    <row r="17" spans="1:92" s="13" customFormat="1">
      <c r="A17" s="16" t="s">
        <v>7</v>
      </c>
      <c r="B17" s="100" t="s">
        <v>55</v>
      </c>
      <c r="C17" s="125">
        <v>780.8</v>
      </c>
      <c r="D17" s="125">
        <v>1116</v>
      </c>
      <c r="E17" s="125">
        <v>1492.3</v>
      </c>
      <c r="F17" s="125">
        <v>1166.0999999999999</v>
      </c>
      <c r="G17" s="90">
        <v>4555.2</v>
      </c>
      <c r="H17" s="125">
        <v>1253</v>
      </c>
      <c r="I17" s="125">
        <v>1139.4000000000001</v>
      </c>
      <c r="J17" s="125">
        <v>2636.8</v>
      </c>
      <c r="K17" s="125">
        <v>1903.8</v>
      </c>
      <c r="L17" s="90">
        <v>6933</v>
      </c>
      <c r="M17" s="125">
        <v>1277.8</v>
      </c>
      <c r="N17" s="125">
        <v>1634</v>
      </c>
      <c r="O17" s="125">
        <v>2305.1</v>
      </c>
      <c r="P17" s="125">
        <v>5177.3</v>
      </c>
      <c r="Q17" s="90">
        <v>10394.200000000001</v>
      </c>
      <c r="R17" s="125">
        <v>6637.5</v>
      </c>
      <c r="S17" s="125">
        <v>5578</v>
      </c>
      <c r="T17" s="125">
        <v>5470.8</v>
      </c>
      <c r="U17" s="125">
        <v>4714</v>
      </c>
      <c r="V17" s="90">
        <v>22400.3</v>
      </c>
      <c r="W17" s="125">
        <v>2457.9</v>
      </c>
      <c r="X17" s="125">
        <v>3730.6</v>
      </c>
      <c r="Y17" s="125">
        <v>5066.6000000000004</v>
      </c>
      <c r="Z17" s="125">
        <v>5272.9</v>
      </c>
      <c r="AA17" s="90">
        <v>16528</v>
      </c>
      <c r="AB17" s="125">
        <v>3736.4</v>
      </c>
      <c r="AC17" s="125">
        <v>4506.6000000000004</v>
      </c>
      <c r="AD17" s="125">
        <v>3949.9</v>
      </c>
      <c r="AE17" s="125">
        <v>5947.7</v>
      </c>
      <c r="AF17" s="90">
        <v>18140.599999999999</v>
      </c>
      <c r="AG17" s="125">
        <v>4105.7</v>
      </c>
      <c r="AH17" s="125">
        <v>5137.3999999999996</v>
      </c>
      <c r="AI17" s="125">
        <v>4810.3999999999996</v>
      </c>
      <c r="AJ17" s="125">
        <v>5004.8999999999996</v>
      </c>
      <c r="AK17" s="137">
        <v>19058.400000000001</v>
      </c>
      <c r="AL17" s="128">
        <v>3404.8</v>
      </c>
      <c r="AM17" s="128">
        <v>4734</v>
      </c>
      <c r="AN17" s="128">
        <v>6793.3</v>
      </c>
      <c r="AO17" s="128">
        <v>6715.6</v>
      </c>
      <c r="AP17" s="128">
        <v>21647.7</v>
      </c>
      <c r="AQ17" s="125">
        <v>5337.5</v>
      </c>
      <c r="AR17" s="125">
        <v>5966.2</v>
      </c>
      <c r="AS17" s="128">
        <v>5918.9</v>
      </c>
      <c r="AT17" s="125">
        <v>7146.4</v>
      </c>
      <c r="AU17" s="126">
        <v>24369</v>
      </c>
      <c r="AV17" s="126">
        <v>6611.7</v>
      </c>
      <c r="AW17" s="126">
        <v>8097.2</v>
      </c>
      <c r="AX17" s="129">
        <v>8094.1</v>
      </c>
      <c r="AY17" s="129">
        <v>6739.2</v>
      </c>
      <c r="AZ17" s="125">
        <v>29542.2</v>
      </c>
      <c r="BA17" s="135">
        <v>5251</v>
      </c>
      <c r="BB17" s="125">
        <v>5986.6</v>
      </c>
      <c r="BC17" s="125">
        <v>6168.8</v>
      </c>
      <c r="BD17" s="130">
        <v>8803.1</v>
      </c>
      <c r="BE17" s="125">
        <v>26209.5</v>
      </c>
      <c r="BF17" s="125">
        <v>5927.1292800000001</v>
      </c>
      <c r="BG17" s="131">
        <v>7532.9022800000002</v>
      </c>
      <c r="BH17" s="133">
        <v>6086.7718400000003</v>
      </c>
      <c r="BI17" s="132">
        <v>7902.0310200000004</v>
      </c>
      <c r="BJ17" s="133">
        <v>27448.834419999999</v>
      </c>
      <c r="BK17" s="133">
        <v>6405.0106500000002</v>
      </c>
      <c r="BL17" s="134">
        <f>IF(8267.32238="","-",8267.32238)</f>
        <v>8267.3223799999996</v>
      </c>
      <c r="BM17" s="134">
        <f>IF(7987.50411="","-",7987.50411)</f>
        <v>7987.5041099999999</v>
      </c>
      <c r="BN17" s="134">
        <v>9232.8548900000005</v>
      </c>
      <c r="BO17" s="134">
        <v>31892.692029999998</v>
      </c>
      <c r="BP17" s="134">
        <v>8597.12363</v>
      </c>
      <c r="BQ17" s="134">
        <v>10055.684020000001</v>
      </c>
      <c r="BR17" s="134">
        <v>8632.3077400000002</v>
      </c>
      <c r="BS17" s="134">
        <v>7639.7480299999997</v>
      </c>
      <c r="BT17" s="134">
        <v>34924.863420000001</v>
      </c>
      <c r="BU17" s="134">
        <v>7475.1021700000001</v>
      </c>
      <c r="BV17" s="134">
        <v>8869.9890899999991</v>
      </c>
      <c r="BW17" s="134">
        <v>7534.6224199999997</v>
      </c>
      <c r="BX17" s="134">
        <v>7981.44427</v>
      </c>
      <c r="BY17" s="134">
        <v>31861.157950000001</v>
      </c>
      <c r="BZ17" s="136">
        <v>8429.5633500000004</v>
      </c>
      <c r="CA17" s="136">
        <v>9984.8174899999995</v>
      </c>
      <c r="CB17" s="136">
        <v>10423.28571</v>
      </c>
      <c r="CC17" s="136">
        <v>9731.0514899999998</v>
      </c>
      <c r="CD17" s="136">
        <v>38568.71804</v>
      </c>
      <c r="CE17" s="134">
        <v>11110.34439</v>
      </c>
      <c r="CF17" s="134">
        <v>13174.805969999999</v>
      </c>
      <c r="CG17" s="134">
        <v>12805.58071</v>
      </c>
      <c r="CH17" s="134">
        <v>11451.93663</v>
      </c>
      <c r="CI17" s="136">
        <v>48542.667699999998</v>
      </c>
      <c r="CJ17" s="136">
        <v>11804.633949999999</v>
      </c>
      <c r="CK17" s="136">
        <v>16318.655000000001</v>
      </c>
      <c r="CL17" s="16" t="s">
        <v>7</v>
      </c>
      <c r="CM17" s="100" t="s">
        <v>55</v>
      </c>
    </row>
    <row r="18" spans="1:92" s="13" customFormat="1">
      <c r="A18" s="16" t="s">
        <v>8</v>
      </c>
      <c r="B18" s="100" t="s">
        <v>56</v>
      </c>
      <c r="C18" s="125">
        <v>3045.7</v>
      </c>
      <c r="D18" s="125">
        <v>4239</v>
      </c>
      <c r="E18" s="125">
        <v>5005.7</v>
      </c>
      <c r="F18" s="125">
        <v>6733.4</v>
      </c>
      <c r="G18" s="90">
        <v>19023.8</v>
      </c>
      <c r="H18" s="125">
        <v>5003.1000000000004</v>
      </c>
      <c r="I18" s="125">
        <v>5755.7</v>
      </c>
      <c r="J18" s="125">
        <v>6101.7</v>
      </c>
      <c r="K18" s="125">
        <v>8952.7000000000007</v>
      </c>
      <c r="L18" s="90">
        <v>25813.200000000001</v>
      </c>
      <c r="M18" s="125">
        <v>7443.8</v>
      </c>
      <c r="N18" s="125">
        <v>8212.9</v>
      </c>
      <c r="O18" s="125">
        <v>9950.6</v>
      </c>
      <c r="P18" s="125">
        <v>15069.3</v>
      </c>
      <c r="Q18" s="90">
        <v>40676.6</v>
      </c>
      <c r="R18" s="125">
        <v>11823.6</v>
      </c>
      <c r="S18" s="125">
        <v>14368.9</v>
      </c>
      <c r="T18" s="125">
        <v>16306.5</v>
      </c>
      <c r="U18" s="125">
        <v>17294.400000000001</v>
      </c>
      <c r="V18" s="90">
        <v>59793.4</v>
      </c>
      <c r="W18" s="125">
        <v>11465.3</v>
      </c>
      <c r="X18" s="125">
        <v>11580.3</v>
      </c>
      <c r="Y18" s="125">
        <v>13866.8</v>
      </c>
      <c r="Z18" s="125">
        <v>16924.2</v>
      </c>
      <c r="AA18" s="90">
        <v>53836.6</v>
      </c>
      <c r="AB18" s="125">
        <v>13396.1</v>
      </c>
      <c r="AC18" s="125">
        <v>12693.5</v>
      </c>
      <c r="AD18" s="125">
        <v>14274.6</v>
      </c>
      <c r="AE18" s="125">
        <v>19716.2</v>
      </c>
      <c r="AF18" s="90">
        <v>60080.4</v>
      </c>
      <c r="AG18" s="125">
        <v>15368.3</v>
      </c>
      <c r="AH18" s="125">
        <v>17428.8</v>
      </c>
      <c r="AI18" s="125">
        <v>18927.8</v>
      </c>
      <c r="AJ18" s="125">
        <v>22834.3</v>
      </c>
      <c r="AK18" s="137">
        <v>74559.199999999997</v>
      </c>
      <c r="AL18" s="128">
        <v>16280</v>
      </c>
      <c r="AM18" s="128">
        <v>16871.8</v>
      </c>
      <c r="AN18" s="128">
        <v>19053</v>
      </c>
      <c r="AO18" s="128">
        <v>24044.799999999999</v>
      </c>
      <c r="AP18" s="128">
        <v>76249.600000000006</v>
      </c>
      <c r="AQ18" s="125">
        <v>16686.5</v>
      </c>
      <c r="AR18" s="125">
        <v>19378.7</v>
      </c>
      <c r="AS18" s="128">
        <v>19299.099999999999</v>
      </c>
      <c r="AT18" s="128">
        <v>26151</v>
      </c>
      <c r="AU18" s="128">
        <v>81515.3</v>
      </c>
      <c r="AV18" s="126">
        <v>18091.400000000001</v>
      </c>
      <c r="AW18" s="135">
        <v>19739.900000000001</v>
      </c>
      <c r="AX18" s="129">
        <v>21026.2</v>
      </c>
      <c r="AY18" s="129">
        <v>23264.400000000001</v>
      </c>
      <c r="AZ18" s="125">
        <v>82121.899999999994</v>
      </c>
      <c r="BA18" s="125">
        <v>13287.1</v>
      </c>
      <c r="BB18" s="125">
        <v>15551.4</v>
      </c>
      <c r="BC18" s="135">
        <v>15771</v>
      </c>
      <c r="BD18" s="135">
        <v>19338.3</v>
      </c>
      <c r="BE18" s="135">
        <v>63947.8</v>
      </c>
      <c r="BF18" s="125">
        <v>13274.773929999999</v>
      </c>
      <c r="BG18" s="131">
        <v>17286.756710000001</v>
      </c>
      <c r="BH18" s="133">
        <v>17901.592479999999</v>
      </c>
      <c r="BI18" s="132">
        <v>20804.20968</v>
      </c>
      <c r="BJ18" s="133">
        <v>69267.332800000004</v>
      </c>
      <c r="BK18" s="133">
        <v>15390.080809999999</v>
      </c>
      <c r="BL18" s="134">
        <f>IF(16793.83887="","-",16793.83887)</f>
        <v>16793.83887</v>
      </c>
      <c r="BM18" s="134">
        <f>IF(18041.52871="","-",18041.52871)</f>
        <v>18041.528709999999</v>
      </c>
      <c r="BN18" s="134">
        <v>22102.770840000001</v>
      </c>
      <c r="BO18" s="134">
        <v>72328.219230000002</v>
      </c>
      <c r="BP18" s="134">
        <v>16599.019339999999</v>
      </c>
      <c r="BQ18" s="134">
        <v>15573.26353</v>
      </c>
      <c r="BR18" s="134">
        <v>18922.676769999998</v>
      </c>
      <c r="BS18" s="134">
        <v>21844.464639999998</v>
      </c>
      <c r="BT18" s="134">
        <v>72939.424280000007</v>
      </c>
      <c r="BU18" s="134">
        <v>16400.92424</v>
      </c>
      <c r="BV18" s="134">
        <v>17942.614829999999</v>
      </c>
      <c r="BW18" s="134">
        <v>21118.974559999999</v>
      </c>
      <c r="BX18" s="134">
        <v>24862.29608</v>
      </c>
      <c r="BY18" s="134">
        <v>80324.809710000001</v>
      </c>
      <c r="BZ18" s="136">
        <v>19310.48616</v>
      </c>
      <c r="CA18" s="136">
        <v>18070.242139999998</v>
      </c>
      <c r="CB18" s="136">
        <v>20983.82259</v>
      </c>
      <c r="CC18" s="136">
        <v>26671.93275</v>
      </c>
      <c r="CD18" s="136">
        <v>85036.483640000006</v>
      </c>
      <c r="CE18" s="134">
        <v>23204.20681</v>
      </c>
      <c r="CF18" s="134">
        <v>25443.003629999999</v>
      </c>
      <c r="CG18" s="134">
        <v>29751.956590000002</v>
      </c>
      <c r="CH18" s="134">
        <v>33060.903230000004</v>
      </c>
      <c r="CI18" s="136">
        <v>111460.07025999999</v>
      </c>
      <c r="CJ18" s="136">
        <v>24959.503430000001</v>
      </c>
      <c r="CK18" s="136">
        <v>35007.079239999999</v>
      </c>
      <c r="CL18" s="16" t="s">
        <v>8</v>
      </c>
      <c r="CM18" s="100" t="s">
        <v>56</v>
      </c>
    </row>
    <row r="19" spans="1:92" s="13" customFormat="1">
      <c r="A19" s="12" t="s">
        <v>12</v>
      </c>
      <c r="B19" s="99" t="s">
        <v>57</v>
      </c>
      <c r="C19" s="109">
        <v>9918.2000000000007</v>
      </c>
      <c r="D19" s="109">
        <v>18187.7</v>
      </c>
      <c r="E19" s="109">
        <v>19533.599999999999</v>
      </c>
      <c r="F19" s="109">
        <v>23212.3</v>
      </c>
      <c r="G19" s="89">
        <v>70851.8</v>
      </c>
      <c r="H19" s="109">
        <v>13813.4</v>
      </c>
      <c r="I19" s="109">
        <v>27424.2</v>
      </c>
      <c r="J19" s="109">
        <v>23455.599999999999</v>
      </c>
      <c r="K19" s="109">
        <v>24428.3</v>
      </c>
      <c r="L19" s="89">
        <v>89121.5</v>
      </c>
      <c r="M19" s="109">
        <v>20092.2</v>
      </c>
      <c r="N19" s="109">
        <v>30283.7</v>
      </c>
      <c r="O19" s="109">
        <v>35594.1</v>
      </c>
      <c r="P19" s="109">
        <v>27720.5</v>
      </c>
      <c r="Q19" s="89">
        <v>113690.5</v>
      </c>
      <c r="R19" s="109">
        <v>27626.400000000001</v>
      </c>
      <c r="S19" s="109">
        <v>46147.1</v>
      </c>
      <c r="T19" s="109">
        <v>46301.599999999999</v>
      </c>
      <c r="U19" s="109">
        <v>32916.800000000003</v>
      </c>
      <c r="V19" s="89">
        <v>152991.9</v>
      </c>
      <c r="W19" s="109">
        <v>19769.900000000001</v>
      </c>
      <c r="X19" s="109">
        <v>32640.6</v>
      </c>
      <c r="Y19" s="109">
        <v>37742.400000000001</v>
      </c>
      <c r="Z19" s="109">
        <v>45619.1</v>
      </c>
      <c r="AA19" s="89">
        <v>135772</v>
      </c>
      <c r="AB19" s="109">
        <v>23310.5</v>
      </c>
      <c r="AC19" s="109">
        <v>34029.800000000003</v>
      </c>
      <c r="AD19" s="109">
        <v>38011.300000000003</v>
      </c>
      <c r="AE19" s="109">
        <v>40942.400000000001</v>
      </c>
      <c r="AF19" s="89">
        <v>136294</v>
      </c>
      <c r="AG19" s="109">
        <v>38809.5</v>
      </c>
      <c r="AH19" s="109">
        <v>23864.799999999999</v>
      </c>
      <c r="AI19" s="109">
        <v>34583.800000000003</v>
      </c>
      <c r="AJ19" s="109">
        <v>43508.800000000003</v>
      </c>
      <c r="AK19" s="110">
        <v>140766.9</v>
      </c>
      <c r="AL19" s="112">
        <v>20137.3</v>
      </c>
      <c r="AM19" s="112">
        <v>38820.699999999997</v>
      </c>
      <c r="AN19" s="112">
        <v>42782.1</v>
      </c>
      <c r="AO19" s="112">
        <v>48417.5</v>
      </c>
      <c r="AP19" s="112">
        <v>150157.6</v>
      </c>
      <c r="AQ19" s="109">
        <v>21851.200000000001</v>
      </c>
      <c r="AR19" s="112">
        <v>42681.4</v>
      </c>
      <c r="AS19" s="112">
        <v>41078</v>
      </c>
      <c r="AT19" s="109">
        <v>46142.400000000001</v>
      </c>
      <c r="AU19" s="109">
        <v>151753</v>
      </c>
      <c r="AV19" s="116">
        <v>17329</v>
      </c>
      <c r="AW19" s="116">
        <v>32840.1</v>
      </c>
      <c r="AX19" s="120">
        <v>34993</v>
      </c>
      <c r="AY19" s="120">
        <v>32319.1</v>
      </c>
      <c r="AZ19" s="109">
        <v>117481.2</v>
      </c>
      <c r="BA19" s="112">
        <v>16300</v>
      </c>
      <c r="BB19" s="112">
        <v>25874.1</v>
      </c>
      <c r="BC19" s="112">
        <v>30632.799999999999</v>
      </c>
      <c r="BD19" s="112">
        <v>26511.200000000001</v>
      </c>
      <c r="BE19" s="112">
        <v>99318.1</v>
      </c>
      <c r="BF19" s="112">
        <v>22374.299609999998</v>
      </c>
      <c r="BG19" s="138">
        <v>27387.436740000001</v>
      </c>
      <c r="BH19" s="123">
        <v>29671.316760000002</v>
      </c>
      <c r="BI19" s="122">
        <v>29383.972409999998</v>
      </c>
      <c r="BJ19" s="123">
        <v>108817.02552</v>
      </c>
      <c r="BK19" s="139">
        <v>17465.726839999999</v>
      </c>
      <c r="BL19" s="124">
        <f>IF(31043.86218="","-",31043.86218)</f>
        <v>31043.86218</v>
      </c>
      <c r="BM19" s="124">
        <f>IF(37304.73647="","-",37304.73647)</f>
        <v>37304.736470000003</v>
      </c>
      <c r="BN19" s="124">
        <v>37624.058669999999</v>
      </c>
      <c r="BO19" s="124">
        <v>123438.38416</v>
      </c>
      <c r="BP19" s="124">
        <v>16647.811290000001</v>
      </c>
      <c r="BQ19" s="124">
        <v>31834.466189999999</v>
      </c>
      <c r="BR19" s="124">
        <v>38339.8289</v>
      </c>
      <c r="BS19" s="124">
        <v>38377.283949999997</v>
      </c>
      <c r="BT19" s="124">
        <v>125199.39032999999</v>
      </c>
      <c r="BU19" s="124">
        <v>20535.633300000001</v>
      </c>
      <c r="BV19" s="124">
        <v>36152.563349999997</v>
      </c>
      <c r="BW19" s="124">
        <v>36056.75344</v>
      </c>
      <c r="BX19" s="124">
        <v>35109.234759999999</v>
      </c>
      <c r="BY19" s="124">
        <v>127854.18485000001</v>
      </c>
      <c r="BZ19" s="121">
        <v>25986.510450000002</v>
      </c>
      <c r="CA19" s="121">
        <v>20781.44039</v>
      </c>
      <c r="CB19" s="121">
        <v>29627.113430000001</v>
      </c>
      <c r="CC19" s="121">
        <v>29568.179049999999</v>
      </c>
      <c r="CD19" s="121">
        <v>105963.24331999999</v>
      </c>
      <c r="CE19" s="124">
        <v>24118.12095</v>
      </c>
      <c r="CF19" s="124">
        <v>33158.755989999998</v>
      </c>
      <c r="CG19" s="124">
        <v>39623.680820000001</v>
      </c>
      <c r="CH19" s="124">
        <v>34899.135090000003</v>
      </c>
      <c r="CI19" s="121">
        <v>131799.69284999999</v>
      </c>
      <c r="CJ19" s="121">
        <v>22528.547449999998</v>
      </c>
      <c r="CK19" s="121">
        <v>36200.665289999997</v>
      </c>
      <c r="CL19" s="12" t="s">
        <v>12</v>
      </c>
      <c r="CM19" s="99" t="s">
        <v>57</v>
      </c>
    </row>
    <row r="20" spans="1:92" s="13" customFormat="1">
      <c r="A20" s="18">
        <v>11</v>
      </c>
      <c r="B20" s="100" t="s">
        <v>58</v>
      </c>
      <c r="C20" s="125">
        <v>4204.2</v>
      </c>
      <c r="D20" s="125">
        <v>9654.4</v>
      </c>
      <c r="E20" s="125">
        <v>7883.3</v>
      </c>
      <c r="F20" s="125">
        <v>10199.5</v>
      </c>
      <c r="G20" s="90">
        <v>31941.4</v>
      </c>
      <c r="H20" s="125">
        <v>5788.6</v>
      </c>
      <c r="I20" s="125">
        <v>16292.6</v>
      </c>
      <c r="J20" s="125">
        <v>10311.4</v>
      </c>
      <c r="K20" s="125">
        <v>8922.7000000000007</v>
      </c>
      <c r="L20" s="90">
        <v>41315.300000000003</v>
      </c>
      <c r="M20" s="125">
        <v>8106.4</v>
      </c>
      <c r="N20" s="125">
        <v>13192.2</v>
      </c>
      <c r="O20" s="125">
        <v>16484.7</v>
      </c>
      <c r="P20" s="125">
        <v>9828.2000000000007</v>
      </c>
      <c r="Q20" s="90">
        <v>47611.5</v>
      </c>
      <c r="R20" s="125">
        <v>13936.6</v>
      </c>
      <c r="S20" s="125">
        <v>26274.7</v>
      </c>
      <c r="T20" s="125">
        <v>24307.599999999999</v>
      </c>
      <c r="U20" s="125">
        <v>10524.2</v>
      </c>
      <c r="V20" s="90">
        <v>75043.100000000006</v>
      </c>
      <c r="W20" s="125">
        <v>7979.2</v>
      </c>
      <c r="X20" s="125">
        <v>13935.7</v>
      </c>
      <c r="Y20" s="125">
        <v>14812.6</v>
      </c>
      <c r="Z20" s="125">
        <v>10926.9</v>
      </c>
      <c r="AA20" s="90">
        <v>47654.400000000001</v>
      </c>
      <c r="AB20" s="125">
        <v>6850.2</v>
      </c>
      <c r="AC20" s="125">
        <v>12854.5</v>
      </c>
      <c r="AD20" s="125">
        <v>12829.9</v>
      </c>
      <c r="AE20" s="125">
        <v>12314.1</v>
      </c>
      <c r="AF20" s="90">
        <v>44848.7</v>
      </c>
      <c r="AG20" s="125">
        <v>8496</v>
      </c>
      <c r="AH20" s="125">
        <v>14903.4</v>
      </c>
      <c r="AI20" s="125">
        <v>12894.5</v>
      </c>
      <c r="AJ20" s="125">
        <v>11583.9</v>
      </c>
      <c r="AK20" s="137">
        <v>47877.8</v>
      </c>
      <c r="AL20" s="128">
        <v>8499.4</v>
      </c>
      <c r="AM20" s="128">
        <v>18983.099999999999</v>
      </c>
      <c r="AN20" s="128">
        <v>19063.900000000001</v>
      </c>
      <c r="AO20" s="128">
        <v>20568.3</v>
      </c>
      <c r="AP20" s="128">
        <v>67114.7</v>
      </c>
      <c r="AQ20" s="125">
        <v>12918.3</v>
      </c>
      <c r="AR20" s="128">
        <v>23549.7</v>
      </c>
      <c r="AS20" s="128">
        <v>21440.1</v>
      </c>
      <c r="AT20" s="125">
        <v>17681.099999999999</v>
      </c>
      <c r="AU20" s="126">
        <v>75589.2</v>
      </c>
      <c r="AV20" s="126">
        <v>9888.7999999999993</v>
      </c>
      <c r="AW20" s="126">
        <v>16770</v>
      </c>
      <c r="AX20" s="129">
        <v>15143.5</v>
      </c>
      <c r="AY20" s="129">
        <v>15467.6</v>
      </c>
      <c r="AZ20" s="125">
        <v>57269.9</v>
      </c>
      <c r="BA20" s="135">
        <v>5084.3</v>
      </c>
      <c r="BB20" s="135">
        <v>11397.5</v>
      </c>
      <c r="BC20" s="135">
        <v>12360.9</v>
      </c>
      <c r="BD20" s="135">
        <v>10809.2</v>
      </c>
      <c r="BE20" s="135">
        <v>39651.9</v>
      </c>
      <c r="BF20" s="135">
        <v>8622.4880699999994</v>
      </c>
      <c r="BG20" s="131">
        <v>13701.067489999999</v>
      </c>
      <c r="BH20" s="133">
        <v>15075.69781</v>
      </c>
      <c r="BI20" s="132">
        <v>12517.18283</v>
      </c>
      <c r="BJ20" s="133">
        <v>49916.436199999996</v>
      </c>
      <c r="BK20" s="133">
        <v>7652.2299499999999</v>
      </c>
      <c r="BL20" s="134">
        <f>IF(15444.34197="","-",15444.34197)</f>
        <v>15444.341969999999</v>
      </c>
      <c r="BM20" s="134">
        <f>IF(18034.14813="","-",18034.14813)</f>
        <v>18034.148130000001</v>
      </c>
      <c r="BN20" s="134">
        <v>14432.645469999999</v>
      </c>
      <c r="BO20" s="134">
        <v>55563.365519999999</v>
      </c>
      <c r="BP20" s="134">
        <v>10801.28897</v>
      </c>
      <c r="BQ20" s="134">
        <v>17349.962769999998</v>
      </c>
      <c r="BR20" s="134">
        <v>19070.010490000001</v>
      </c>
      <c r="BS20" s="134">
        <v>14464.428529999999</v>
      </c>
      <c r="BT20" s="134">
        <v>61685.690759999998</v>
      </c>
      <c r="BU20" s="134">
        <v>10665.28313</v>
      </c>
      <c r="BV20" s="134">
        <v>18620.94153</v>
      </c>
      <c r="BW20" s="134">
        <v>18504.94586</v>
      </c>
      <c r="BX20" s="134">
        <v>14756.741459999999</v>
      </c>
      <c r="BY20" s="134">
        <v>62547.911979999997</v>
      </c>
      <c r="BZ20" s="136">
        <v>12854.00189</v>
      </c>
      <c r="CA20" s="136">
        <v>10922.18014</v>
      </c>
      <c r="CB20" s="136">
        <v>15771.155119999999</v>
      </c>
      <c r="CC20" s="136">
        <v>14448.337600000001</v>
      </c>
      <c r="CD20" s="136">
        <v>53995.674749999998</v>
      </c>
      <c r="CE20" s="134">
        <v>14952.30206</v>
      </c>
      <c r="CF20" s="134">
        <v>20460.034879999999</v>
      </c>
      <c r="CG20" s="134">
        <v>24671.17309</v>
      </c>
      <c r="CH20" s="134">
        <v>17505.12327</v>
      </c>
      <c r="CI20" s="136">
        <v>77588.633300000001</v>
      </c>
      <c r="CJ20" s="136">
        <v>14339.91214</v>
      </c>
      <c r="CK20" s="136">
        <v>24537.435939999999</v>
      </c>
      <c r="CL20" s="18">
        <v>11</v>
      </c>
      <c r="CM20" s="100" t="s">
        <v>58</v>
      </c>
    </row>
    <row r="21" spans="1:92" s="13" customFormat="1">
      <c r="A21" s="18">
        <v>12</v>
      </c>
      <c r="B21" s="100" t="s">
        <v>59</v>
      </c>
      <c r="C21" s="125">
        <v>5714</v>
      </c>
      <c r="D21" s="125">
        <v>8533.2999999999993</v>
      </c>
      <c r="E21" s="125">
        <v>11650.3</v>
      </c>
      <c r="F21" s="125">
        <v>13012.8</v>
      </c>
      <c r="G21" s="90">
        <v>38910.400000000001</v>
      </c>
      <c r="H21" s="125">
        <v>8024.8</v>
      </c>
      <c r="I21" s="125">
        <v>11131.6</v>
      </c>
      <c r="J21" s="125">
        <v>13144.2</v>
      </c>
      <c r="K21" s="125">
        <v>15505.6</v>
      </c>
      <c r="L21" s="90">
        <v>47806.2</v>
      </c>
      <c r="M21" s="125">
        <v>11985.8</v>
      </c>
      <c r="N21" s="125">
        <v>17091.5</v>
      </c>
      <c r="O21" s="125">
        <v>19109.400000000001</v>
      </c>
      <c r="P21" s="125">
        <v>17892.3</v>
      </c>
      <c r="Q21" s="90">
        <v>66079</v>
      </c>
      <c r="R21" s="125">
        <v>13689.8</v>
      </c>
      <c r="S21" s="125">
        <v>19872.400000000001</v>
      </c>
      <c r="T21" s="125">
        <v>21994</v>
      </c>
      <c r="U21" s="125">
        <v>22392.6</v>
      </c>
      <c r="V21" s="90">
        <v>77948.800000000003</v>
      </c>
      <c r="W21" s="125">
        <v>11790.7</v>
      </c>
      <c r="X21" s="125">
        <v>18704.900000000001</v>
      </c>
      <c r="Y21" s="125">
        <v>22929.8</v>
      </c>
      <c r="Z21" s="125">
        <v>34692.199999999997</v>
      </c>
      <c r="AA21" s="90">
        <v>88117.6</v>
      </c>
      <c r="AB21" s="125">
        <v>16460.3</v>
      </c>
      <c r="AC21" s="125">
        <v>21175.3</v>
      </c>
      <c r="AD21" s="125">
        <v>25181.4</v>
      </c>
      <c r="AE21" s="125">
        <v>28628.3</v>
      </c>
      <c r="AF21" s="90">
        <v>91445.3</v>
      </c>
      <c r="AG21" s="125">
        <v>30313.5</v>
      </c>
      <c r="AH21" s="125">
        <v>8961.4</v>
      </c>
      <c r="AI21" s="125">
        <v>21689.3</v>
      </c>
      <c r="AJ21" s="125">
        <v>31924.9</v>
      </c>
      <c r="AK21" s="137">
        <v>92889.1</v>
      </c>
      <c r="AL21" s="128">
        <v>11637.9</v>
      </c>
      <c r="AM21" s="128">
        <v>19837.599999999999</v>
      </c>
      <c r="AN21" s="128">
        <v>23718.2</v>
      </c>
      <c r="AO21" s="128">
        <v>27849.200000000001</v>
      </c>
      <c r="AP21" s="128">
        <v>83042.899999999994</v>
      </c>
      <c r="AQ21" s="125">
        <v>8932.9</v>
      </c>
      <c r="AR21" s="125">
        <v>19131.7</v>
      </c>
      <c r="AS21" s="125">
        <v>19637.900000000001</v>
      </c>
      <c r="AT21" s="125">
        <v>28461.3</v>
      </c>
      <c r="AU21" s="126">
        <v>76163.8</v>
      </c>
      <c r="AV21" s="126">
        <v>7440.2</v>
      </c>
      <c r="AW21" s="126">
        <v>16070.1</v>
      </c>
      <c r="AX21" s="129">
        <v>19849.5</v>
      </c>
      <c r="AY21" s="129">
        <v>16851.5</v>
      </c>
      <c r="AZ21" s="125">
        <v>60211.3</v>
      </c>
      <c r="BA21" s="125">
        <v>11215.7</v>
      </c>
      <c r="BB21" s="125">
        <v>14476.6</v>
      </c>
      <c r="BC21" s="125">
        <v>18271.900000000001</v>
      </c>
      <c r="BD21" s="130">
        <v>15702</v>
      </c>
      <c r="BE21" s="125">
        <v>59666.2</v>
      </c>
      <c r="BF21" s="125">
        <v>13751.811540000001</v>
      </c>
      <c r="BG21" s="131">
        <v>13686.36925</v>
      </c>
      <c r="BH21" s="133">
        <v>14595.61895</v>
      </c>
      <c r="BI21" s="132">
        <v>16866.789580000001</v>
      </c>
      <c r="BJ21" s="133">
        <v>58900.589319999999</v>
      </c>
      <c r="BK21" s="140">
        <v>9813.4968900000003</v>
      </c>
      <c r="BL21" s="134">
        <f>IF(15599.52021="","-",15599.52021)</f>
        <v>15599.520210000001</v>
      </c>
      <c r="BM21" s="134">
        <f>IF(19270.58834="","-",19270.58834)</f>
        <v>19270.588339999998</v>
      </c>
      <c r="BN21" s="134">
        <v>23191.413199999999</v>
      </c>
      <c r="BO21" s="134">
        <v>67875.018639999995</v>
      </c>
      <c r="BP21" s="134">
        <v>5846.52232</v>
      </c>
      <c r="BQ21" s="134">
        <v>14484.503419999999</v>
      </c>
      <c r="BR21" s="134">
        <v>19269.81841</v>
      </c>
      <c r="BS21" s="134">
        <v>23912.85542</v>
      </c>
      <c r="BT21" s="134">
        <v>63513.699569999997</v>
      </c>
      <c r="BU21" s="134">
        <v>9870.3501699999997</v>
      </c>
      <c r="BV21" s="134">
        <v>17531.62182</v>
      </c>
      <c r="BW21" s="134">
        <v>17551.807580000001</v>
      </c>
      <c r="BX21" s="134">
        <v>20352.493299999998</v>
      </c>
      <c r="BY21" s="134">
        <v>65306.272870000001</v>
      </c>
      <c r="BZ21" s="136">
        <v>13132.50856</v>
      </c>
      <c r="CA21" s="136">
        <v>9859.2602499999994</v>
      </c>
      <c r="CB21" s="136">
        <v>13855.95831</v>
      </c>
      <c r="CC21" s="136">
        <v>15119.84145</v>
      </c>
      <c r="CD21" s="136">
        <v>51967.568570000003</v>
      </c>
      <c r="CE21" s="134">
        <v>9165.8188900000005</v>
      </c>
      <c r="CF21" s="134">
        <v>12698.72111</v>
      </c>
      <c r="CG21" s="134">
        <v>14952.507729999999</v>
      </c>
      <c r="CH21" s="134">
        <v>17394.01182</v>
      </c>
      <c r="CI21" s="136">
        <v>54211.059549999998</v>
      </c>
      <c r="CJ21" s="136">
        <v>8188.6353099999997</v>
      </c>
      <c r="CK21" s="136">
        <v>11663.22935</v>
      </c>
      <c r="CL21" s="18">
        <v>12</v>
      </c>
      <c r="CM21" s="100" t="s">
        <v>59</v>
      </c>
    </row>
    <row r="22" spans="1:92" s="13" customFormat="1" ht="18.75" customHeight="1">
      <c r="A22" s="12" t="s">
        <v>13</v>
      </c>
      <c r="B22" s="99" t="s">
        <v>60</v>
      </c>
      <c r="C22" s="109">
        <v>26769.3</v>
      </c>
      <c r="D22" s="109">
        <v>30038.400000000001</v>
      </c>
      <c r="E22" s="109">
        <v>22956.799999999999</v>
      </c>
      <c r="F22" s="109">
        <v>25070.5</v>
      </c>
      <c r="G22" s="89">
        <v>104835</v>
      </c>
      <c r="H22" s="109">
        <v>16744.099999999999</v>
      </c>
      <c r="I22" s="109">
        <v>18505</v>
      </c>
      <c r="J22" s="109">
        <v>12935</v>
      </c>
      <c r="K22" s="109">
        <v>14908.5</v>
      </c>
      <c r="L22" s="89">
        <v>63092.6</v>
      </c>
      <c r="M22" s="109">
        <v>24712</v>
      </c>
      <c r="N22" s="109">
        <v>19673.2</v>
      </c>
      <c r="O22" s="109">
        <v>18149.8</v>
      </c>
      <c r="P22" s="109">
        <v>34357.199999999997</v>
      </c>
      <c r="Q22" s="89">
        <v>96892.2</v>
      </c>
      <c r="R22" s="109">
        <v>28709</v>
      </c>
      <c r="S22" s="109">
        <v>26072.9</v>
      </c>
      <c r="T22" s="109">
        <v>21568</v>
      </c>
      <c r="U22" s="109">
        <v>20150.599999999999</v>
      </c>
      <c r="V22" s="89">
        <v>96500.5</v>
      </c>
      <c r="W22" s="109">
        <v>16567.2</v>
      </c>
      <c r="X22" s="109">
        <v>15220.8</v>
      </c>
      <c r="Y22" s="109">
        <v>15404.4</v>
      </c>
      <c r="Z22" s="109">
        <v>18442.5</v>
      </c>
      <c r="AA22" s="89">
        <v>65634.899999999994</v>
      </c>
      <c r="AB22" s="109">
        <v>22875.599999999999</v>
      </c>
      <c r="AC22" s="109">
        <v>22985.200000000001</v>
      </c>
      <c r="AD22" s="109">
        <v>18432.599999999999</v>
      </c>
      <c r="AE22" s="109">
        <v>22205.7</v>
      </c>
      <c r="AF22" s="89">
        <v>86499.1</v>
      </c>
      <c r="AG22" s="109">
        <v>27897.9</v>
      </c>
      <c r="AH22" s="109">
        <v>29362.3</v>
      </c>
      <c r="AI22" s="109">
        <v>27307.7</v>
      </c>
      <c r="AJ22" s="109">
        <v>23370.799999999999</v>
      </c>
      <c r="AK22" s="110">
        <v>107938.7</v>
      </c>
      <c r="AL22" s="112">
        <v>30426.5</v>
      </c>
      <c r="AM22" s="112">
        <v>27378</v>
      </c>
      <c r="AN22" s="112">
        <v>24449.7</v>
      </c>
      <c r="AO22" s="112">
        <v>22282.3</v>
      </c>
      <c r="AP22" s="112">
        <v>104536.5</v>
      </c>
      <c r="AQ22" s="112">
        <v>33810.300000000003</v>
      </c>
      <c r="AR22" s="109">
        <v>31017.9</v>
      </c>
      <c r="AS22" s="112">
        <v>24581.9</v>
      </c>
      <c r="AT22" s="112">
        <v>24906.799999999999</v>
      </c>
      <c r="AU22" s="112">
        <v>114316.9</v>
      </c>
      <c r="AV22" s="112">
        <v>35221.699999999997</v>
      </c>
      <c r="AW22" s="112">
        <v>27523.1</v>
      </c>
      <c r="AX22" s="112">
        <v>27000.5</v>
      </c>
      <c r="AY22" s="120">
        <v>22715</v>
      </c>
      <c r="AZ22" s="109">
        <v>112460.3</v>
      </c>
      <c r="BA22" s="112">
        <v>33533.4</v>
      </c>
      <c r="BB22" s="112">
        <v>24222.1</v>
      </c>
      <c r="BC22" s="109">
        <v>21833.9</v>
      </c>
      <c r="BD22" s="112">
        <v>20229</v>
      </c>
      <c r="BE22" s="112">
        <v>99818.4</v>
      </c>
      <c r="BF22" s="112">
        <v>32484.335419999999</v>
      </c>
      <c r="BG22" s="112">
        <v>22558.4166</v>
      </c>
      <c r="BH22" s="123">
        <v>19612.595069999999</v>
      </c>
      <c r="BI22" s="122">
        <v>21623.17726</v>
      </c>
      <c r="BJ22" s="123">
        <v>96278.524350000007</v>
      </c>
      <c r="BK22" s="123">
        <v>37894.551930000001</v>
      </c>
      <c r="BL22" s="124">
        <f>IF(22946.15813="","-",22946.15813)</f>
        <v>22946.15813</v>
      </c>
      <c r="BM22" s="124">
        <f>IF(24817.54513="","-",24817.54513)</f>
        <v>24817.545129999999</v>
      </c>
      <c r="BN22" s="121">
        <v>25421.49</v>
      </c>
      <c r="BO22" s="121">
        <v>111079.75</v>
      </c>
      <c r="BP22" s="124">
        <v>48441.306380000002</v>
      </c>
      <c r="BQ22" s="124">
        <v>29219.53458</v>
      </c>
      <c r="BR22" s="124">
        <v>27166.556079999998</v>
      </c>
      <c r="BS22" s="124">
        <v>35819.060550000002</v>
      </c>
      <c r="BT22" s="124">
        <v>140646.45759000001</v>
      </c>
      <c r="BU22" s="124">
        <v>47178.417970000002</v>
      </c>
      <c r="BV22" s="124">
        <v>35195.394950000002</v>
      </c>
      <c r="BW22" s="124">
        <v>30303.486270000001</v>
      </c>
      <c r="BX22" s="124">
        <v>26832.238730000001</v>
      </c>
      <c r="BY22" s="124">
        <v>139509.53792</v>
      </c>
      <c r="BZ22" s="121">
        <v>50902.158000000003</v>
      </c>
      <c r="CA22" s="121">
        <v>24611.951349999999</v>
      </c>
      <c r="CB22" s="121">
        <v>29342.086449999999</v>
      </c>
      <c r="CC22" s="121">
        <v>32743.39862</v>
      </c>
      <c r="CD22" s="121">
        <v>137599.59442000001</v>
      </c>
      <c r="CE22" s="124">
        <v>55734.967750000003</v>
      </c>
      <c r="CF22" s="124">
        <v>49626.554600000003</v>
      </c>
      <c r="CG22" s="124">
        <v>40572.969770000003</v>
      </c>
      <c r="CH22" s="124">
        <v>39916.96084</v>
      </c>
      <c r="CI22" s="121">
        <v>185851.45296</v>
      </c>
      <c r="CJ22" s="121">
        <v>63983.230909999998</v>
      </c>
      <c r="CK22" s="121">
        <v>92317.693169999999</v>
      </c>
      <c r="CL22" s="12" t="s">
        <v>13</v>
      </c>
      <c r="CM22" s="99" t="s">
        <v>60</v>
      </c>
    </row>
    <row r="23" spans="1:92" s="13" customFormat="1">
      <c r="A23" s="18">
        <v>21</v>
      </c>
      <c r="B23" s="100" t="s">
        <v>61</v>
      </c>
      <c r="C23" s="125">
        <v>14114.8</v>
      </c>
      <c r="D23" s="125">
        <v>15762.7</v>
      </c>
      <c r="E23" s="125">
        <v>12174.7</v>
      </c>
      <c r="F23" s="125">
        <v>12620.4</v>
      </c>
      <c r="G23" s="90">
        <v>54672.6</v>
      </c>
      <c r="H23" s="125">
        <v>747.4</v>
      </c>
      <c r="I23" s="125">
        <v>52.2</v>
      </c>
      <c r="J23" s="125">
        <v>29.9</v>
      </c>
      <c r="K23" s="125">
        <v>7.1</v>
      </c>
      <c r="L23" s="90">
        <v>836.6</v>
      </c>
      <c r="M23" s="125">
        <v>196.9</v>
      </c>
      <c r="N23" s="125">
        <v>240.7</v>
      </c>
      <c r="O23" s="125">
        <v>116</v>
      </c>
      <c r="P23" s="125">
        <v>247.1</v>
      </c>
      <c r="Q23" s="90">
        <v>800.7</v>
      </c>
      <c r="R23" s="125">
        <v>211.7</v>
      </c>
      <c r="S23" s="125">
        <v>64.8</v>
      </c>
      <c r="T23" s="125" t="s">
        <v>21</v>
      </c>
      <c r="U23" s="125">
        <v>96.8</v>
      </c>
      <c r="V23" s="90">
        <v>373.3</v>
      </c>
      <c r="W23" s="125">
        <v>56.7</v>
      </c>
      <c r="X23" s="125" t="s">
        <v>21</v>
      </c>
      <c r="Y23" s="125" t="s">
        <v>21</v>
      </c>
      <c r="Z23" s="125">
        <v>83.3</v>
      </c>
      <c r="AA23" s="90">
        <v>140</v>
      </c>
      <c r="AB23" s="125" t="s">
        <v>21</v>
      </c>
      <c r="AC23" s="125">
        <v>21.9</v>
      </c>
      <c r="AD23" s="125" t="s">
        <v>21</v>
      </c>
      <c r="AE23" s="125">
        <v>40.299999999999997</v>
      </c>
      <c r="AF23" s="90">
        <v>62.2</v>
      </c>
      <c r="AG23" s="125">
        <v>59.9</v>
      </c>
      <c r="AH23" s="125">
        <v>32</v>
      </c>
      <c r="AI23" s="125">
        <v>34.299999999999997</v>
      </c>
      <c r="AJ23" s="125">
        <v>26.8</v>
      </c>
      <c r="AK23" s="137">
        <v>153</v>
      </c>
      <c r="AL23" s="128" t="s">
        <v>21</v>
      </c>
      <c r="AM23" s="128">
        <v>6.2</v>
      </c>
      <c r="AN23" s="128">
        <v>59</v>
      </c>
      <c r="AO23" s="128">
        <v>51.4</v>
      </c>
      <c r="AP23" s="128">
        <v>116.6</v>
      </c>
      <c r="AQ23" s="125">
        <v>94.8</v>
      </c>
      <c r="AR23" s="125" t="s">
        <v>21</v>
      </c>
      <c r="AS23" s="125">
        <v>2.7</v>
      </c>
      <c r="AT23" s="125">
        <v>2.2999999999999998</v>
      </c>
      <c r="AU23" s="125">
        <v>99.8</v>
      </c>
      <c r="AV23" s="125" t="s">
        <v>21</v>
      </c>
      <c r="AW23" s="125">
        <v>182.9</v>
      </c>
      <c r="AX23" s="129">
        <v>0.2</v>
      </c>
      <c r="AY23" s="125" t="s">
        <v>21</v>
      </c>
      <c r="AZ23" s="125">
        <v>183.1</v>
      </c>
      <c r="BA23" s="125">
        <v>7.7</v>
      </c>
      <c r="BB23" s="125" t="s">
        <v>21</v>
      </c>
      <c r="BC23" s="125" t="s">
        <v>21</v>
      </c>
      <c r="BD23" s="130">
        <v>1.8</v>
      </c>
      <c r="BE23" s="125">
        <v>9.5</v>
      </c>
      <c r="BF23" s="125">
        <v>3.2789799999999998</v>
      </c>
      <c r="BG23" s="131">
        <v>37.219740000000002</v>
      </c>
      <c r="BH23" s="133">
        <v>5.1006200000000002</v>
      </c>
      <c r="BI23" s="132">
        <v>89.353729999999999</v>
      </c>
      <c r="BJ23" s="133">
        <v>134.95307</v>
      </c>
      <c r="BK23" s="133">
        <v>3.7925900000000001</v>
      </c>
      <c r="BL23" s="134">
        <f>IF(23.10828="","-",23.10828)</f>
        <v>23.108280000000001</v>
      </c>
      <c r="BM23" s="134">
        <f>IF(0.07006="","-",0.07006)</f>
        <v>7.0059999999999997E-2</v>
      </c>
      <c r="BN23" s="134">
        <v>33.735520000000001</v>
      </c>
      <c r="BO23" s="134">
        <v>60.706449999999997</v>
      </c>
      <c r="BP23" s="134">
        <v>39.572980000000001</v>
      </c>
      <c r="BQ23" s="134" t="s">
        <v>21</v>
      </c>
      <c r="BR23" s="134" t="s">
        <v>21</v>
      </c>
      <c r="BS23" s="134">
        <v>28.510770000000001</v>
      </c>
      <c r="BT23" s="134">
        <v>68.083749999999995</v>
      </c>
      <c r="BU23" s="134" t="s">
        <v>21</v>
      </c>
      <c r="BV23" s="134" t="s">
        <v>21</v>
      </c>
      <c r="BW23" s="134">
        <v>18.14</v>
      </c>
      <c r="BX23" s="134">
        <v>39.57009</v>
      </c>
      <c r="BY23" s="134">
        <v>57.710090000000001</v>
      </c>
      <c r="BZ23" s="136" t="s">
        <v>21</v>
      </c>
      <c r="CA23" s="136"/>
      <c r="CB23" s="136" t="s">
        <v>21</v>
      </c>
      <c r="CC23" s="136">
        <v>25.90672</v>
      </c>
      <c r="CD23" s="136">
        <v>25.90672</v>
      </c>
      <c r="CE23" s="134" t="s">
        <v>21</v>
      </c>
      <c r="CF23" s="134">
        <v>14.63442</v>
      </c>
      <c r="CG23" s="134" t="s">
        <v>21</v>
      </c>
      <c r="CH23" s="134">
        <v>0.78444000000000003</v>
      </c>
      <c r="CI23" s="136">
        <v>15.41886</v>
      </c>
      <c r="CJ23" s="136" t="s">
        <v>21</v>
      </c>
      <c r="CK23" s="136" t="s">
        <v>21</v>
      </c>
      <c r="CL23" s="18">
        <v>21</v>
      </c>
      <c r="CM23" s="100" t="s">
        <v>61</v>
      </c>
    </row>
    <row r="24" spans="1:92" s="13" customFormat="1">
      <c r="A24" s="18">
        <v>22</v>
      </c>
      <c r="B24" s="100" t="s">
        <v>62</v>
      </c>
      <c r="C24" s="125">
        <v>3229.9</v>
      </c>
      <c r="D24" s="125">
        <v>786</v>
      </c>
      <c r="E24" s="125">
        <v>441</v>
      </c>
      <c r="F24" s="125">
        <v>570.29999999999995</v>
      </c>
      <c r="G24" s="90">
        <v>5027.2</v>
      </c>
      <c r="H24" s="125">
        <v>2974.5</v>
      </c>
      <c r="I24" s="125">
        <v>1374.6</v>
      </c>
      <c r="J24" s="125">
        <v>649.79999999999995</v>
      </c>
      <c r="K24" s="125">
        <v>439.6</v>
      </c>
      <c r="L24" s="90">
        <v>5438.5</v>
      </c>
      <c r="M24" s="125">
        <v>5045.7</v>
      </c>
      <c r="N24" s="125">
        <v>958.8</v>
      </c>
      <c r="O24" s="125">
        <v>1128.0999999999999</v>
      </c>
      <c r="P24" s="125">
        <v>15572.8</v>
      </c>
      <c r="Q24" s="90">
        <v>22705.4</v>
      </c>
      <c r="R24" s="125">
        <v>5902.8</v>
      </c>
      <c r="S24" s="125">
        <v>1544.4</v>
      </c>
      <c r="T24" s="125">
        <v>2325.6</v>
      </c>
      <c r="U24" s="125">
        <v>2266.3000000000002</v>
      </c>
      <c r="V24" s="90">
        <v>12039.1</v>
      </c>
      <c r="W24" s="125">
        <v>2516.4</v>
      </c>
      <c r="X24" s="125">
        <v>1300.0999999999999</v>
      </c>
      <c r="Y24" s="125">
        <v>1574.1</v>
      </c>
      <c r="Z24" s="125">
        <v>5383.6</v>
      </c>
      <c r="AA24" s="90">
        <v>10774.2</v>
      </c>
      <c r="AB24" s="125">
        <v>8881.5</v>
      </c>
      <c r="AC24" s="125">
        <v>7932</v>
      </c>
      <c r="AD24" s="125">
        <v>1898.4</v>
      </c>
      <c r="AE24" s="125">
        <v>926.2</v>
      </c>
      <c r="AF24" s="90">
        <v>19638.099999999999</v>
      </c>
      <c r="AG24" s="125">
        <v>6227</v>
      </c>
      <c r="AH24" s="125">
        <v>2334.1</v>
      </c>
      <c r="AI24" s="125">
        <v>2748</v>
      </c>
      <c r="AJ24" s="125">
        <v>976.2</v>
      </c>
      <c r="AK24" s="137">
        <v>12285.3</v>
      </c>
      <c r="AL24" s="128">
        <v>9283.2000000000007</v>
      </c>
      <c r="AM24" s="128">
        <v>2655.7</v>
      </c>
      <c r="AN24" s="128">
        <v>1553.8</v>
      </c>
      <c r="AO24" s="128">
        <v>1150.8</v>
      </c>
      <c r="AP24" s="128">
        <v>14643.5</v>
      </c>
      <c r="AQ24" s="125">
        <v>11939.9</v>
      </c>
      <c r="AR24" s="125">
        <v>2276.1999999999998</v>
      </c>
      <c r="AS24" s="125">
        <v>1910.3</v>
      </c>
      <c r="AT24" s="125">
        <v>803.9</v>
      </c>
      <c r="AU24" s="125">
        <v>16930.3</v>
      </c>
      <c r="AV24" s="126">
        <v>13061.9</v>
      </c>
      <c r="AW24" s="126">
        <v>2738.4</v>
      </c>
      <c r="AX24" s="129">
        <v>2380.6999999999998</v>
      </c>
      <c r="AY24" s="129">
        <v>1715.1</v>
      </c>
      <c r="AZ24" s="125">
        <v>19896.099999999999</v>
      </c>
      <c r="BA24" s="135">
        <v>13425.5</v>
      </c>
      <c r="BB24" s="125">
        <v>3191.6</v>
      </c>
      <c r="BC24" s="125">
        <v>2551.6</v>
      </c>
      <c r="BD24" s="130">
        <v>4439.1000000000004</v>
      </c>
      <c r="BE24" s="125">
        <v>23607.8</v>
      </c>
      <c r="BF24" s="125">
        <v>15559.64424</v>
      </c>
      <c r="BG24" s="131">
        <v>4953.0376999999999</v>
      </c>
      <c r="BH24" s="133">
        <v>2253.1316200000001</v>
      </c>
      <c r="BI24" s="132">
        <v>2770.4083099999998</v>
      </c>
      <c r="BJ24" s="133">
        <v>25536.221870000001</v>
      </c>
      <c r="BK24" s="133">
        <v>19086.152549999901</v>
      </c>
      <c r="BL24" s="134">
        <f>IF(2411.64198="","-",2411.64198)</f>
        <v>2411.6419799999999</v>
      </c>
      <c r="BM24" s="134">
        <f>IF(3463.25645="","-",3463.25645)</f>
        <v>3463.2564499999999</v>
      </c>
      <c r="BN24" s="134">
        <v>3357.3784799999999</v>
      </c>
      <c r="BO24" s="134">
        <v>28318.429459999999</v>
      </c>
      <c r="BP24" s="134">
        <v>25206.32676</v>
      </c>
      <c r="BQ24" s="134">
        <v>3515.5173799999998</v>
      </c>
      <c r="BR24" s="134">
        <v>4093.0361499999999</v>
      </c>
      <c r="BS24" s="134">
        <v>5156.2093800000002</v>
      </c>
      <c r="BT24" s="134">
        <v>37971.089670000001</v>
      </c>
      <c r="BU24" s="134">
        <v>21302.88911</v>
      </c>
      <c r="BV24" s="134">
        <v>3769.3219399999998</v>
      </c>
      <c r="BW24" s="134">
        <v>3995.1560800000002</v>
      </c>
      <c r="BX24" s="134">
        <v>3034.1647499999999</v>
      </c>
      <c r="BY24" s="134">
        <v>32101.531879999999</v>
      </c>
      <c r="BZ24" s="136">
        <v>24319.160240000001</v>
      </c>
      <c r="CA24" s="136">
        <v>3133.8809200000001</v>
      </c>
      <c r="CB24" s="136">
        <v>2481.9232000000002</v>
      </c>
      <c r="CC24" s="136">
        <v>4615.8685800000003</v>
      </c>
      <c r="CD24" s="136">
        <v>34550.83294</v>
      </c>
      <c r="CE24" s="134">
        <v>23587.21758</v>
      </c>
      <c r="CF24" s="134">
        <v>15426.06638</v>
      </c>
      <c r="CG24" s="134">
        <v>4279.9804599999998</v>
      </c>
      <c r="CH24" s="134">
        <v>4486.4166599999999</v>
      </c>
      <c r="CI24" s="136">
        <v>47779.681080000002</v>
      </c>
      <c r="CJ24" s="136">
        <v>27882.30141</v>
      </c>
      <c r="CK24" s="136">
        <v>56065.678659999998</v>
      </c>
      <c r="CL24" s="18">
        <v>22</v>
      </c>
      <c r="CM24" s="100" t="s">
        <v>62</v>
      </c>
    </row>
    <row r="25" spans="1:92" s="13" customFormat="1" ht="31.5">
      <c r="A25" s="18">
        <v>23</v>
      </c>
      <c r="B25" s="100" t="s">
        <v>63</v>
      </c>
      <c r="C25" s="125">
        <v>39.299999999999997</v>
      </c>
      <c r="D25" s="125">
        <v>207.5</v>
      </c>
      <c r="E25" s="125">
        <v>347.8</v>
      </c>
      <c r="F25" s="125">
        <v>172.9</v>
      </c>
      <c r="G25" s="90">
        <v>767.5</v>
      </c>
      <c r="H25" s="125">
        <v>236.6</v>
      </c>
      <c r="I25" s="125">
        <v>427.4</v>
      </c>
      <c r="J25" s="125">
        <v>487.1</v>
      </c>
      <c r="K25" s="125">
        <v>292.89999999999998</v>
      </c>
      <c r="L25" s="90">
        <v>1444</v>
      </c>
      <c r="M25" s="125">
        <v>228.9</v>
      </c>
      <c r="N25" s="125">
        <v>209.3</v>
      </c>
      <c r="O25" s="125">
        <v>231.3</v>
      </c>
      <c r="P25" s="125">
        <v>249.2</v>
      </c>
      <c r="Q25" s="90">
        <v>918.7</v>
      </c>
      <c r="R25" s="125">
        <v>147.1</v>
      </c>
      <c r="S25" s="125">
        <v>714.2</v>
      </c>
      <c r="T25" s="125">
        <v>853</v>
      </c>
      <c r="U25" s="125">
        <v>752.2</v>
      </c>
      <c r="V25" s="90">
        <v>2466.5</v>
      </c>
      <c r="W25" s="125">
        <v>582.79999999999995</v>
      </c>
      <c r="X25" s="125">
        <v>431.9</v>
      </c>
      <c r="Y25" s="125">
        <v>448.1</v>
      </c>
      <c r="Z25" s="125">
        <v>246.3</v>
      </c>
      <c r="AA25" s="90">
        <v>1709.1</v>
      </c>
      <c r="AB25" s="125">
        <v>247.3</v>
      </c>
      <c r="AC25" s="125">
        <v>1003.1</v>
      </c>
      <c r="AD25" s="125">
        <v>433.1</v>
      </c>
      <c r="AE25" s="125">
        <v>740.8</v>
      </c>
      <c r="AF25" s="90">
        <v>2424.3000000000002</v>
      </c>
      <c r="AG25" s="125">
        <v>1046.5</v>
      </c>
      <c r="AH25" s="125">
        <v>2079.4</v>
      </c>
      <c r="AI25" s="125">
        <v>2000.8</v>
      </c>
      <c r="AJ25" s="125">
        <v>2961.3</v>
      </c>
      <c r="AK25" s="137">
        <v>8088</v>
      </c>
      <c r="AL25" s="128">
        <v>1801.4</v>
      </c>
      <c r="AM25" s="128">
        <v>1989.7</v>
      </c>
      <c r="AN25" s="128">
        <v>1509</v>
      </c>
      <c r="AO25" s="128">
        <v>1908.8</v>
      </c>
      <c r="AP25" s="128">
        <v>7208.9</v>
      </c>
      <c r="AQ25" s="125">
        <v>1667.9</v>
      </c>
      <c r="AR25" s="125">
        <v>2133.5</v>
      </c>
      <c r="AS25" s="125">
        <v>2067.4</v>
      </c>
      <c r="AT25" s="125">
        <v>2192.3000000000002</v>
      </c>
      <c r="AU25" s="125">
        <v>8061.1</v>
      </c>
      <c r="AV25" s="126">
        <v>1704</v>
      </c>
      <c r="AW25" s="126">
        <v>1125.4000000000001</v>
      </c>
      <c r="AX25" s="129">
        <v>1600.8</v>
      </c>
      <c r="AY25" s="129">
        <v>2222.1999999999998</v>
      </c>
      <c r="AZ25" s="125">
        <v>6652.4</v>
      </c>
      <c r="BA25" s="125">
        <v>1102.2</v>
      </c>
      <c r="BB25" s="125">
        <v>605.70000000000005</v>
      </c>
      <c r="BC25" s="125">
        <v>704.1</v>
      </c>
      <c r="BD25" s="130">
        <v>513</v>
      </c>
      <c r="BE25" s="125">
        <v>2925</v>
      </c>
      <c r="BF25" s="125">
        <v>150.46539000000001</v>
      </c>
      <c r="BG25" s="131">
        <v>146.20044999999999</v>
      </c>
      <c r="BH25" s="133">
        <v>205.82829000000001</v>
      </c>
      <c r="BI25" s="132">
        <v>210.10226</v>
      </c>
      <c r="BJ25" s="133">
        <v>712.59639000000004</v>
      </c>
      <c r="BK25" s="133">
        <v>158.88736</v>
      </c>
      <c r="BL25" s="134">
        <f>IF(145.47755="","-",145.47755)</f>
        <v>145.47755000000001</v>
      </c>
      <c r="BM25" s="134">
        <f>IF(194.50723="","-",194.50723)</f>
        <v>194.50722999999999</v>
      </c>
      <c r="BN25" s="134">
        <v>247.12492</v>
      </c>
      <c r="BO25" s="134">
        <v>745.99706000000003</v>
      </c>
      <c r="BP25" s="134">
        <v>191.64982000000001</v>
      </c>
      <c r="BQ25" s="134">
        <v>191.40518</v>
      </c>
      <c r="BR25" s="134">
        <v>312.21557000000001</v>
      </c>
      <c r="BS25" s="134">
        <v>248.88889</v>
      </c>
      <c r="BT25" s="134">
        <v>944.15945999999997</v>
      </c>
      <c r="BU25" s="134">
        <v>272.72913999999997</v>
      </c>
      <c r="BV25" s="134">
        <v>434.05928999999998</v>
      </c>
      <c r="BW25" s="134">
        <v>494.64456000000001</v>
      </c>
      <c r="BX25" s="134">
        <v>340.81963000000002</v>
      </c>
      <c r="BY25" s="134">
        <v>1542.25262</v>
      </c>
      <c r="BZ25" s="136">
        <v>338.97654999999997</v>
      </c>
      <c r="CA25" s="136">
        <v>313.69497000000001</v>
      </c>
      <c r="CB25" s="136">
        <v>357.25326999999999</v>
      </c>
      <c r="CC25" s="136">
        <v>380.23822999999999</v>
      </c>
      <c r="CD25" s="136">
        <v>1390.16302</v>
      </c>
      <c r="CE25" s="134">
        <v>550.55930999999998</v>
      </c>
      <c r="CF25" s="134">
        <v>515.48222999999996</v>
      </c>
      <c r="CG25" s="134">
        <v>840.30043000000001</v>
      </c>
      <c r="CH25" s="134">
        <v>982.02106000000003</v>
      </c>
      <c r="CI25" s="136">
        <v>2888.36303</v>
      </c>
      <c r="CJ25" s="136">
        <v>740.69662000000005</v>
      </c>
      <c r="CK25" s="136">
        <v>1340.46416</v>
      </c>
      <c r="CL25" s="18">
        <v>23</v>
      </c>
      <c r="CM25" s="100" t="s">
        <v>63</v>
      </c>
    </row>
    <row r="26" spans="1:92" s="13" customFormat="1">
      <c r="A26" s="18">
        <v>24</v>
      </c>
      <c r="B26" s="100" t="s">
        <v>64</v>
      </c>
      <c r="C26" s="125">
        <v>2021.3</v>
      </c>
      <c r="D26" s="125">
        <v>2650.1</v>
      </c>
      <c r="E26" s="125">
        <v>2922.9</v>
      </c>
      <c r="F26" s="125">
        <v>4094.2</v>
      </c>
      <c r="G26" s="90">
        <v>11688.5</v>
      </c>
      <c r="H26" s="125">
        <v>4822.3</v>
      </c>
      <c r="I26" s="125">
        <v>5754.9</v>
      </c>
      <c r="J26" s="125">
        <v>4997.8</v>
      </c>
      <c r="K26" s="125">
        <v>4992.8</v>
      </c>
      <c r="L26" s="90">
        <v>20567.8</v>
      </c>
      <c r="M26" s="125">
        <v>4609.3</v>
      </c>
      <c r="N26" s="125">
        <v>5767</v>
      </c>
      <c r="O26" s="125">
        <v>5953.7</v>
      </c>
      <c r="P26" s="125">
        <v>6638.5</v>
      </c>
      <c r="Q26" s="90">
        <v>22968.5</v>
      </c>
      <c r="R26" s="125">
        <v>6839.4</v>
      </c>
      <c r="S26" s="125">
        <v>6925.2</v>
      </c>
      <c r="T26" s="125">
        <v>7664.7</v>
      </c>
      <c r="U26" s="125">
        <v>8727.2999999999993</v>
      </c>
      <c r="V26" s="90">
        <v>30156.6</v>
      </c>
      <c r="W26" s="125">
        <v>4445.2</v>
      </c>
      <c r="X26" s="125">
        <v>5485</v>
      </c>
      <c r="Y26" s="125">
        <v>7108.6</v>
      </c>
      <c r="Z26" s="125">
        <v>5742.7</v>
      </c>
      <c r="AA26" s="90">
        <v>22781.5</v>
      </c>
      <c r="AB26" s="125">
        <v>3580</v>
      </c>
      <c r="AC26" s="125">
        <v>4998.8</v>
      </c>
      <c r="AD26" s="125">
        <v>6632.9</v>
      </c>
      <c r="AE26" s="125">
        <v>8090.6</v>
      </c>
      <c r="AF26" s="90">
        <v>23302.3</v>
      </c>
      <c r="AG26" s="125">
        <v>5616.4</v>
      </c>
      <c r="AH26" s="125">
        <v>6987.7</v>
      </c>
      <c r="AI26" s="125">
        <v>7601.3</v>
      </c>
      <c r="AJ26" s="125">
        <v>6840.1</v>
      </c>
      <c r="AK26" s="137">
        <v>27045.5</v>
      </c>
      <c r="AL26" s="128">
        <v>4205.2</v>
      </c>
      <c r="AM26" s="128">
        <v>7007.9</v>
      </c>
      <c r="AN26" s="128">
        <v>8101</v>
      </c>
      <c r="AO26" s="128">
        <v>6704</v>
      </c>
      <c r="AP26" s="128">
        <v>26018.1</v>
      </c>
      <c r="AQ26" s="125">
        <v>4543.1000000000004</v>
      </c>
      <c r="AR26" s="125">
        <v>6732.2</v>
      </c>
      <c r="AS26" s="125">
        <v>8200.6</v>
      </c>
      <c r="AT26" s="128">
        <v>8177.2</v>
      </c>
      <c r="AU26" s="128">
        <v>27653.1</v>
      </c>
      <c r="AV26" s="126">
        <v>5133</v>
      </c>
      <c r="AW26" s="135">
        <v>7444.5</v>
      </c>
      <c r="AX26" s="129">
        <v>9604.4</v>
      </c>
      <c r="AY26" s="129">
        <v>7261.9</v>
      </c>
      <c r="AZ26" s="125">
        <v>29443.8</v>
      </c>
      <c r="BA26" s="125">
        <v>5089.1000000000004</v>
      </c>
      <c r="BB26" s="135">
        <v>7083.4</v>
      </c>
      <c r="BC26" s="125">
        <v>8231.1</v>
      </c>
      <c r="BD26" s="130">
        <v>6534.5</v>
      </c>
      <c r="BE26" s="125">
        <v>26938.1</v>
      </c>
      <c r="BF26" s="125">
        <v>4480.10743</v>
      </c>
      <c r="BG26" s="135">
        <v>6726.5574900000001</v>
      </c>
      <c r="BH26" s="133">
        <v>8656.8194500000009</v>
      </c>
      <c r="BI26" s="132">
        <v>7456.8639599999997</v>
      </c>
      <c r="BJ26" s="133">
        <v>27320.348330000001</v>
      </c>
      <c r="BK26" s="133">
        <v>5368.9460799999997</v>
      </c>
      <c r="BL26" s="134">
        <f>IF(8456.39489="","-",8456.39489)</f>
        <v>8456.3948899999996</v>
      </c>
      <c r="BM26" s="134">
        <f>IF(10464.58582="","-",10464.58582)</f>
        <v>10464.58582</v>
      </c>
      <c r="BN26" s="136">
        <v>8854.59</v>
      </c>
      <c r="BO26" s="136">
        <v>33144.519999999997</v>
      </c>
      <c r="BP26" s="134">
        <v>5554.9224700000004</v>
      </c>
      <c r="BQ26" s="134">
        <v>9275.6983199999995</v>
      </c>
      <c r="BR26" s="134">
        <v>11220.286959999999</v>
      </c>
      <c r="BS26" s="134">
        <v>9378.8566200000005</v>
      </c>
      <c r="BT26" s="134">
        <v>35429.764369999997</v>
      </c>
      <c r="BU26" s="134">
        <v>6926.05123</v>
      </c>
      <c r="BV26" s="134">
        <v>10284.50027</v>
      </c>
      <c r="BW26" s="134">
        <v>11967.54934</v>
      </c>
      <c r="BX26" s="134">
        <v>9374.8180599999996</v>
      </c>
      <c r="BY26" s="134">
        <v>38552.918899999997</v>
      </c>
      <c r="BZ26" s="136">
        <v>6853.7554899999996</v>
      </c>
      <c r="CA26" s="136">
        <v>8882.1833700000007</v>
      </c>
      <c r="CB26" s="136">
        <v>13033.794260000001</v>
      </c>
      <c r="CC26" s="136">
        <v>10711.969719999999</v>
      </c>
      <c r="CD26" s="136">
        <v>39481.702839999998</v>
      </c>
      <c r="CE26" s="134">
        <v>6977.8387199999997</v>
      </c>
      <c r="CF26" s="134">
        <v>12411.961740000001</v>
      </c>
      <c r="CG26" s="134">
        <v>21384.648130000001</v>
      </c>
      <c r="CH26" s="134">
        <v>16275.7814</v>
      </c>
      <c r="CI26" s="136">
        <v>57050.22999</v>
      </c>
      <c r="CJ26" s="136">
        <v>12833.77852</v>
      </c>
      <c r="CK26" s="136">
        <v>15831.50188</v>
      </c>
      <c r="CL26" s="18">
        <v>24</v>
      </c>
      <c r="CM26" s="100" t="s">
        <v>64</v>
      </c>
    </row>
    <row r="27" spans="1:92" s="13" customFormat="1">
      <c r="A27" s="18">
        <v>25</v>
      </c>
      <c r="B27" s="100" t="s">
        <v>65</v>
      </c>
      <c r="C27" s="125">
        <v>885.2</v>
      </c>
      <c r="D27" s="125">
        <v>870.2</v>
      </c>
      <c r="E27" s="125">
        <v>1004.1</v>
      </c>
      <c r="F27" s="125">
        <v>1661.1</v>
      </c>
      <c r="G27" s="90">
        <v>4420.6000000000004</v>
      </c>
      <c r="H27" s="125">
        <v>1073.8</v>
      </c>
      <c r="I27" s="125">
        <v>1021.7</v>
      </c>
      <c r="J27" s="125">
        <v>1623.9</v>
      </c>
      <c r="K27" s="125">
        <v>1881.4</v>
      </c>
      <c r="L27" s="90">
        <v>5600.8</v>
      </c>
      <c r="M27" s="125">
        <v>1771.3</v>
      </c>
      <c r="N27" s="125">
        <v>2704.1</v>
      </c>
      <c r="O27" s="125">
        <v>2403.9</v>
      </c>
      <c r="P27" s="125">
        <v>2797.6</v>
      </c>
      <c r="Q27" s="90">
        <v>9676.9</v>
      </c>
      <c r="R27" s="125">
        <v>1459.5</v>
      </c>
      <c r="S27" s="125">
        <v>961.8</v>
      </c>
      <c r="T27" s="125">
        <v>230.2</v>
      </c>
      <c r="U27" s="125">
        <v>53.8</v>
      </c>
      <c r="V27" s="90">
        <v>2705.3</v>
      </c>
      <c r="W27" s="125">
        <v>4.7</v>
      </c>
      <c r="X27" s="125">
        <v>53.7</v>
      </c>
      <c r="Y27" s="125">
        <v>14.1</v>
      </c>
      <c r="Z27" s="125">
        <v>18.8</v>
      </c>
      <c r="AA27" s="90">
        <v>91.3</v>
      </c>
      <c r="AB27" s="125">
        <v>3.9</v>
      </c>
      <c r="AC27" s="125">
        <v>57.2</v>
      </c>
      <c r="AD27" s="125">
        <v>31</v>
      </c>
      <c r="AE27" s="125">
        <v>27.6</v>
      </c>
      <c r="AF27" s="90">
        <v>119.7</v>
      </c>
      <c r="AG27" s="125">
        <v>18.5</v>
      </c>
      <c r="AH27" s="125">
        <v>39.299999999999997</v>
      </c>
      <c r="AI27" s="125">
        <v>53.2</v>
      </c>
      <c r="AJ27" s="125">
        <v>17.899999999999999</v>
      </c>
      <c r="AK27" s="137">
        <v>128.9</v>
      </c>
      <c r="AL27" s="128">
        <v>4.0999999999999996</v>
      </c>
      <c r="AM27" s="128">
        <v>38.5</v>
      </c>
      <c r="AN27" s="128">
        <v>69.2</v>
      </c>
      <c r="AO27" s="128">
        <v>26.1</v>
      </c>
      <c r="AP27" s="128">
        <v>137.9</v>
      </c>
      <c r="AQ27" s="125">
        <v>34.5</v>
      </c>
      <c r="AR27" s="125">
        <v>93.1</v>
      </c>
      <c r="AS27" s="125">
        <v>112.9</v>
      </c>
      <c r="AT27" s="125">
        <v>58.7</v>
      </c>
      <c r="AU27" s="125">
        <v>299.2</v>
      </c>
      <c r="AV27" s="126">
        <v>79</v>
      </c>
      <c r="AW27" s="126">
        <v>171.6</v>
      </c>
      <c r="AX27" s="129">
        <v>230.5</v>
      </c>
      <c r="AY27" s="129">
        <v>9.3000000000000007</v>
      </c>
      <c r="AZ27" s="125">
        <v>490.4</v>
      </c>
      <c r="BA27" s="125">
        <v>31.2</v>
      </c>
      <c r="BB27" s="125">
        <v>58.3</v>
      </c>
      <c r="BC27" s="125">
        <v>172.6</v>
      </c>
      <c r="BD27" s="130">
        <v>113.4</v>
      </c>
      <c r="BE27" s="125">
        <v>375.5</v>
      </c>
      <c r="BF27" s="125">
        <v>151.39258000000001</v>
      </c>
      <c r="BG27" s="131">
        <v>109.68528999999999</v>
      </c>
      <c r="BH27" s="133">
        <v>176.92435</v>
      </c>
      <c r="BI27" s="132">
        <v>199.92032</v>
      </c>
      <c r="BJ27" s="133">
        <v>637.92254000000003</v>
      </c>
      <c r="BK27" s="133">
        <v>112.13968</v>
      </c>
      <c r="BL27" s="134">
        <f>IF(132.05062="","-",132.05062)</f>
        <v>132.05062000000001</v>
      </c>
      <c r="BM27" s="134">
        <f>IF(144.94492="","-",144.94492)</f>
        <v>144.94492</v>
      </c>
      <c r="BN27" s="134">
        <v>159.25400999999999</v>
      </c>
      <c r="BO27" s="134">
        <v>548.38923</v>
      </c>
      <c r="BP27" s="134">
        <v>123.71114</v>
      </c>
      <c r="BQ27" s="134">
        <v>111.51486</v>
      </c>
      <c r="BR27" s="134">
        <v>166.50253000000001</v>
      </c>
      <c r="BS27" s="134">
        <v>119.79947</v>
      </c>
      <c r="BT27" s="134">
        <v>521.52800000000002</v>
      </c>
      <c r="BU27" s="134">
        <v>82.08981</v>
      </c>
      <c r="BV27" s="134">
        <v>156.08457000000001</v>
      </c>
      <c r="BW27" s="134">
        <v>113.00427999999999</v>
      </c>
      <c r="BX27" s="134">
        <v>100.85007</v>
      </c>
      <c r="BY27" s="134">
        <v>452.02873</v>
      </c>
      <c r="BZ27" s="136">
        <v>85.572500000000005</v>
      </c>
      <c r="CA27" s="136">
        <v>101.70095999999999</v>
      </c>
      <c r="CB27" s="136">
        <v>152.81910999999999</v>
      </c>
      <c r="CC27" s="136">
        <v>146.32384999999999</v>
      </c>
      <c r="CD27" s="136">
        <v>486.41642000000002</v>
      </c>
      <c r="CE27" s="134">
        <v>98.948340000000002</v>
      </c>
      <c r="CF27" s="134">
        <v>164.00251</v>
      </c>
      <c r="CG27" s="134">
        <v>187.51921999999999</v>
      </c>
      <c r="CH27" s="134">
        <v>128.35897</v>
      </c>
      <c r="CI27" s="136">
        <v>578.82903999999996</v>
      </c>
      <c r="CJ27" s="136">
        <v>121.14634</v>
      </c>
      <c r="CK27" s="136">
        <v>235.61105000000001</v>
      </c>
      <c r="CL27" s="18">
        <v>25</v>
      </c>
      <c r="CM27" s="100" t="s">
        <v>65</v>
      </c>
    </row>
    <row r="28" spans="1:92" s="13" customFormat="1" ht="31.5">
      <c r="A28" s="18">
        <v>26</v>
      </c>
      <c r="B28" s="100" t="s">
        <v>66</v>
      </c>
      <c r="C28" s="125">
        <v>1375.1</v>
      </c>
      <c r="D28" s="125">
        <v>1722.1</v>
      </c>
      <c r="E28" s="125">
        <v>2100</v>
      </c>
      <c r="F28" s="125">
        <v>2195.4</v>
      </c>
      <c r="G28" s="90">
        <v>7392.6</v>
      </c>
      <c r="H28" s="125">
        <v>1535.4</v>
      </c>
      <c r="I28" s="125">
        <v>1321.9</v>
      </c>
      <c r="J28" s="125">
        <v>1712.5</v>
      </c>
      <c r="K28" s="125">
        <v>2559</v>
      </c>
      <c r="L28" s="90">
        <v>7128.8</v>
      </c>
      <c r="M28" s="125">
        <v>2368.3000000000002</v>
      </c>
      <c r="N28" s="125">
        <v>2141.3000000000002</v>
      </c>
      <c r="O28" s="125">
        <v>2083.9</v>
      </c>
      <c r="P28" s="125">
        <v>2723.4</v>
      </c>
      <c r="Q28" s="90">
        <v>9316.9</v>
      </c>
      <c r="R28" s="125">
        <v>2206.8000000000002</v>
      </c>
      <c r="S28" s="125">
        <v>2418.8000000000002</v>
      </c>
      <c r="T28" s="125">
        <v>2635.9</v>
      </c>
      <c r="U28" s="125">
        <v>2775.2</v>
      </c>
      <c r="V28" s="90">
        <v>10036.700000000001</v>
      </c>
      <c r="W28" s="125">
        <v>1751</v>
      </c>
      <c r="X28" s="125">
        <v>1785.5</v>
      </c>
      <c r="Y28" s="125">
        <v>1959.2</v>
      </c>
      <c r="Z28" s="125">
        <v>3112.4</v>
      </c>
      <c r="AA28" s="90">
        <v>8608.1</v>
      </c>
      <c r="AB28" s="125">
        <v>1672.9</v>
      </c>
      <c r="AC28" s="125">
        <v>1975.9</v>
      </c>
      <c r="AD28" s="125">
        <v>2385.6999999999998</v>
      </c>
      <c r="AE28" s="125">
        <v>3712</v>
      </c>
      <c r="AF28" s="90">
        <v>9746.5</v>
      </c>
      <c r="AG28" s="125">
        <v>2705.7</v>
      </c>
      <c r="AH28" s="125">
        <v>3557.8</v>
      </c>
      <c r="AI28" s="125">
        <v>5304.1</v>
      </c>
      <c r="AJ28" s="125">
        <v>5900.8</v>
      </c>
      <c r="AK28" s="137">
        <v>17468.400000000001</v>
      </c>
      <c r="AL28" s="128">
        <v>3027.4</v>
      </c>
      <c r="AM28" s="128">
        <v>3386.2</v>
      </c>
      <c r="AN28" s="128">
        <v>4703.3999999999996</v>
      </c>
      <c r="AO28" s="128">
        <v>4765.3</v>
      </c>
      <c r="AP28" s="128">
        <v>15882.3</v>
      </c>
      <c r="AQ28" s="125">
        <v>2555</v>
      </c>
      <c r="AR28" s="125">
        <v>3038</v>
      </c>
      <c r="AS28" s="125">
        <v>4167.6000000000004</v>
      </c>
      <c r="AT28" s="125">
        <v>4086.4</v>
      </c>
      <c r="AU28" s="125">
        <v>13847</v>
      </c>
      <c r="AV28" s="126">
        <v>3367.7</v>
      </c>
      <c r="AW28" s="126">
        <v>2801.1</v>
      </c>
      <c r="AX28" s="129">
        <v>4284.1000000000004</v>
      </c>
      <c r="AY28" s="129">
        <v>3474.4</v>
      </c>
      <c r="AZ28" s="125">
        <v>13927.3</v>
      </c>
      <c r="BA28" s="125">
        <v>2936.8</v>
      </c>
      <c r="BB28" s="125">
        <v>3053.9</v>
      </c>
      <c r="BC28" s="125">
        <v>3137.7</v>
      </c>
      <c r="BD28" s="130">
        <v>2330.6</v>
      </c>
      <c r="BE28" s="125">
        <v>11459</v>
      </c>
      <c r="BF28" s="125">
        <v>1575.03216</v>
      </c>
      <c r="BG28" s="135">
        <v>2210.13114</v>
      </c>
      <c r="BH28" s="133">
        <v>1769.1099899999999</v>
      </c>
      <c r="BI28" s="132">
        <v>2340.56826</v>
      </c>
      <c r="BJ28" s="133">
        <v>7894.8415500000001</v>
      </c>
      <c r="BK28" s="133">
        <v>1912.9045000000001</v>
      </c>
      <c r="BL28" s="134">
        <f>IF(2113.95404="","-",2113.95404)</f>
        <v>2113.9540400000001</v>
      </c>
      <c r="BM28" s="134">
        <f>IF(2207.63949="","-",2207.63949)</f>
        <v>2207.63949</v>
      </c>
      <c r="BN28" s="134">
        <v>2905.0192699999998</v>
      </c>
      <c r="BO28" s="134">
        <v>9139.5172999999995</v>
      </c>
      <c r="BP28" s="134">
        <v>2430.1484700000001</v>
      </c>
      <c r="BQ28" s="134">
        <v>1927.73323</v>
      </c>
      <c r="BR28" s="134">
        <v>1801.70937</v>
      </c>
      <c r="BS28" s="134">
        <v>2407.62138</v>
      </c>
      <c r="BT28" s="134">
        <v>8567.2124500000009</v>
      </c>
      <c r="BU28" s="134">
        <v>1945.26478</v>
      </c>
      <c r="BV28" s="134">
        <v>1727.1578199999999</v>
      </c>
      <c r="BW28" s="134">
        <v>2011.03378</v>
      </c>
      <c r="BX28" s="134">
        <v>2633.2876500000002</v>
      </c>
      <c r="BY28" s="134">
        <v>8316.7440299999998</v>
      </c>
      <c r="BZ28" s="136">
        <v>1920.49854</v>
      </c>
      <c r="CA28" s="136">
        <v>1214.7754299999999</v>
      </c>
      <c r="CB28" s="136">
        <v>2349.3629900000001</v>
      </c>
      <c r="CC28" s="136">
        <v>2743.9707800000001</v>
      </c>
      <c r="CD28" s="136">
        <v>8228.6077399999995</v>
      </c>
      <c r="CE28" s="134">
        <v>2304.4412200000002</v>
      </c>
      <c r="CF28" s="134">
        <v>2700.0293999999999</v>
      </c>
      <c r="CG28" s="134">
        <v>2463.8229000000001</v>
      </c>
      <c r="CH28" s="134">
        <v>3100.5004399999998</v>
      </c>
      <c r="CI28" s="136">
        <v>10568.793960000001</v>
      </c>
      <c r="CJ28" s="136">
        <v>1885.5499500000001</v>
      </c>
      <c r="CK28" s="136">
        <v>2077.0815200000002</v>
      </c>
      <c r="CL28" s="18">
        <v>26</v>
      </c>
      <c r="CM28" s="100" t="s">
        <v>66</v>
      </c>
    </row>
    <row r="29" spans="1:92" s="13" customFormat="1" ht="33.75" customHeight="1">
      <c r="A29" s="18">
        <v>27</v>
      </c>
      <c r="B29" s="100" t="s">
        <v>67</v>
      </c>
      <c r="C29" s="125">
        <v>909.6</v>
      </c>
      <c r="D29" s="125">
        <v>1867.2</v>
      </c>
      <c r="E29" s="125">
        <v>2506.4</v>
      </c>
      <c r="F29" s="125">
        <v>1855.5</v>
      </c>
      <c r="G29" s="90">
        <v>7138.7</v>
      </c>
      <c r="H29" s="125">
        <v>834.5</v>
      </c>
      <c r="I29" s="125">
        <v>2198.5</v>
      </c>
      <c r="J29" s="125">
        <v>2077.1</v>
      </c>
      <c r="K29" s="125">
        <v>2393.1999999999998</v>
      </c>
      <c r="L29" s="90">
        <v>7503.3</v>
      </c>
      <c r="M29" s="125">
        <v>1384</v>
      </c>
      <c r="N29" s="125">
        <v>3133.1</v>
      </c>
      <c r="O29" s="125">
        <v>3729.9</v>
      </c>
      <c r="P29" s="125">
        <v>2846.2</v>
      </c>
      <c r="Q29" s="90">
        <v>11093.2</v>
      </c>
      <c r="R29" s="125">
        <v>2804</v>
      </c>
      <c r="S29" s="125">
        <v>4320.6000000000004</v>
      </c>
      <c r="T29" s="125">
        <v>5042.7</v>
      </c>
      <c r="U29" s="125">
        <v>2645.2</v>
      </c>
      <c r="V29" s="90">
        <v>14812.5</v>
      </c>
      <c r="W29" s="125">
        <v>782.4</v>
      </c>
      <c r="X29" s="125">
        <v>2160.5</v>
      </c>
      <c r="Y29" s="125">
        <v>2543.1</v>
      </c>
      <c r="Z29" s="125">
        <v>1756.7</v>
      </c>
      <c r="AA29" s="90">
        <v>7242.7</v>
      </c>
      <c r="AB29" s="125">
        <v>881.8</v>
      </c>
      <c r="AC29" s="125">
        <v>2627.2</v>
      </c>
      <c r="AD29" s="125">
        <v>3088</v>
      </c>
      <c r="AE29" s="125">
        <v>2574.6999999999998</v>
      </c>
      <c r="AF29" s="90">
        <v>9171.7000000000007</v>
      </c>
      <c r="AG29" s="125">
        <v>1103.3</v>
      </c>
      <c r="AH29" s="125">
        <v>3263.5</v>
      </c>
      <c r="AI29" s="125">
        <v>3460.9</v>
      </c>
      <c r="AJ29" s="125">
        <v>3236.9</v>
      </c>
      <c r="AK29" s="137">
        <v>11064.6</v>
      </c>
      <c r="AL29" s="128">
        <v>2384.6</v>
      </c>
      <c r="AM29" s="128">
        <v>3924.1</v>
      </c>
      <c r="AN29" s="128">
        <v>5317.1</v>
      </c>
      <c r="AO29" s="128">
        <v>4329.5</v>
      </c>
      <c r="AP29" s="128">
        <v>15955.3</v>
      </c>
      <c r="AQ29" s="128">
        <v>2933.2</v>
      </c>
      <c r="AR29" s="125">
        <v>6113.3</v>
      </c>
      <c r="AS29" s="128">
        <v>5164.8999999999996</v>
      </c>
      <c r="AT29" s="125">
        <v>4940.3999999999996</v>
      </c>
      <c r="AU29" s="125">
        <v>19151.8</v>
      </c>
      <c r="AV29" s="126">
        <v>2214</v>
      </c>
      <c r="AW29" s="126">
        <v>4276.8</v>
      </c>
      <c r="AX29" s="135">
        <v>5459</v>
      </c>
      <c r="AY29" s="129">
        <v>4134.7</v>
      </c>
      <c r="AZ29" s="125">
        <v>16084.5</v>
      </c>
      <c r="BA29" s="135">
        <v>1909.1</v>
      </c>
      <c r="BB29" s="125">
        <v>2674.7</v>
      </c>
      <c r="BC29" s="125">
        <v>3720.5</v>
      </c>
      <c r="BD29" s="130">
        <v>2193.1999999999998</v>
      </c>
      <c r="BE29" s="125">
        <v>10497.5</v>
      </c>
      <c r="BF29" s="125">
        <v>1724.8597400000001</v>
      </c>
      <c r="BG29" s="135">
        <v>2946.1939299999999</v>
      </c>
      <c r="BH29" s="133">
        <v>3250.3838999999998</v>
      </c>
      <c r="BI29" s="132">
        <v>3488.76748</v>
      </c>
      <c r="BJ29" s="133">
        <v>11410.20505</v>
      </c>
      <c r="BK29" s="133">
        <v>1650.9677300000001</v>
      </c>
      <c r="BL29" s="134">
        <f>IF(2880.67052="","-",2880.67052)</f>
        <v>2880.6705200000001</v>
      </c>
      <c r="BM29" s="134">
        <f>IF(3191.85486="","-",3191.85486)</f>
        <v>3191.8548599999999</v>
      </c>
      <c r="BN29" s="134">
        <v>3671.7547800000002</v>
      </c>
      <c r="BO29" s="134">
        <v>11395.247890000001</v>
      </c>
      <c r="BP29" s="134">
        <v>2411.3228100000001</v>
      </c>
      <c r="BQ29" s="134">
        <v>4085.1564800000001</v>
      </c>
      <c r="BR29" s="134">
        <v>4701.2765499999996</v>
      </c>
      <c r="BS29" s="134">
        <v>4989.53575</v>
      </c>
      <c r="BT29" s="134">
        <v>16187.291590000001</v>
      </c>
      <c r="BU29" s="134">
        <v>5866.1389300000001</v>
      </c>
      <c r="BV29" s="134">
        <v>7831.9328500000001</v>
      </c>
      <c r="BW29" s="134">
        <v>6020.08932</v>
      </c>
      <c r="BX29" s="134">
        <v>4214.0337399999999</v>
      </c>
      <c r="BY29" s="134">
        <v>23932.19484</v>
      </c>
      <c r="BZ29" s="136">
        <v>3407.7776399999998</v>
      </c>
      <c r="CA29" s="136">
        <v>3267.6087699999998</v>
      </c>
      <c r="CB29" s="136">
        <v>5648.3676100000002</v>
      </c>
      <c r="CC29" s="136">
        <v>5563.3177299999998</v>
      </c>
      <c r="CD29" s="136">
        <v>17887.071749999999</v>
      </c>
      <c r="CE29" s="134">
        <v>3927.9976099999999</v>
      </c>
      <c r="CF29" s="134">
        <v>5330.8871799999997</v>
      </c>
      <c r="CG29" s="134">
        <v>5269.2251399999996</v>
      </c>
      <c r="CH29" s="134">
        <v>4966.12817</v>
      </c>
      <c r="CI29" s="136">
        <v>19494.238099999999</v>
      </c>
      <c r="CJ29" s="136">
        <v>4432.1120799999999</v>
      </c>
      <c r="CK29" s="136">
        <v>4735.63094</v>
      </c>
      <c r="CL29" s="18">
        <v>27</v>
      </c>
      <c r="CM29" s="100" t="s">
        <v>67</v>
      </c>
      <c r="CN29" s="54"/>
    </row>
    <row r="30" spans="1:92" s="13" customFormat="1">
      <c r="A30" s="18">
        <v>28</v>
      </c>
      <c r="B30" s="100" t="s">
        <v>68</v>
      </c>
      <c r="C30" s="125">
        <v>170.8</v>
      </c>
      <c r="D30" s="125">
        <v>265.60000000000002</v>
      </c>
      <c r="E30" s="125">
        <v>350.4</v>
      </c>
      <c r="F30" s="125">
        <v>328.4</v>
      </c>
      <c r="G30" s="90">
        <v>1115.2</v>
      </c>
      <c r="H30" s="125">
        <v>100.1</v>
      </c>
      <c r="I30" s="125">
        <v>256.7</v>
      </c>
      <c r="J30" s="125">
        <v>389.1</v>
      </c>
      <c r="K30" s="125">
        <v>617.4</v>
      </c>
      <c r="L30" s="90">
        <v>1363.3</v>
      </c>
      <c r="M30" s="125">
        <v>327.39999999999998</v>
      </c>
      <c r="N30" s="125">
        <v>626.9</v>
      </c>
      <c r="O30" s="125">
        <v>424.1</v>
      </c>
      <c r="P30" s="125">
        <v>297.10000000000002</v>
      </c>
      <c r="Q30" s="90">
        <v>1675.5</v>
      </c>
      <c r="R30" s="125">
        <v>344.1</v>
      </c>
      <c r="S30" s="125">
        <v>354</v>
      </c>
      <c r="T30" s="125">
        <v>286.39999999999998</v>
      </c>
      <c r="U30" s="125">
        <v>237.8</v>
      </c>
      <c r="V30" s="90">
        <v>1222.3</v>
      </c>
      <c r="W30" s="125">
        <v>92.1</v>
      </c>
      <c r="X30" s="125">
        <v>180.5</v>
      </c>
      <c r="Y30" s="125">
        <v>241.7</v>
      </c>
      <c r="Z30" s="125">
        <v>187.5</v>
      </c>
      <c r="AA30" s="90">
        <v>701.8</v>
      </c>
      <c r="AB30" s="125">
        <v>139.6</v>
      </c>
      <c r="AC30" s="125">
        <v>567.79999999999995</v>
      </c>
      <c r="AD30" s="125">
        <v>1960.2</v>
      </c>
      <c r="AE30" s="125">
        <v>3319.2</v>
      </c>
      <c r="AF30" s="90">
        <v>5986.8</v>
      </c>
      <c r="AG30" s="125">
        <v>2229.6</v>
      </c>
      <c r="AH30" s="125">
        <v>5602.9</v>
      </c>
      <c r="AI30" s="125">
        <v>3599.9</v>
      </c>
      <c r="AJ30" s="125">
        <v>536.1</v>
      </c>
      <c r="AK30" s="137">
        <v>11968.5</v>
      </c>
      <c r="AL30" s="128">
        <v>124.1</v>
      </c>
      <c r="AM30" s="128">
        <v>733.9</v>
      </c>
      <c r="AN30" s="128">
        <v>772.8</v>
      </c>
      <c r="AO30" s="128">
        <v>290.7</v>
      </c>
      <c r="AP30" s="128">
        <v>1921.5</v>
      </c>
      <c r="AQ30" s="125">
        <v>124.9</v>
      </c>
      <c r="AR30" s="125">
        <v>239.8</v>
      </c>
      <c r="AS30" s="125">
        <v>262.8</v>
      </c>
      <c r="AT30" s="125">
        <v>250.8</v>
      </c>
      <c r="AU30" s="125">
        <v>878.3</v>
      </c>
      <c r="AV30" s="126">
        <v>222.6</v>
      </c>
      <c r="AW30" s="126">
        <v>337.1</v>
      </c>
      <c r="AX30" s="129">
        <v>194.8</v>
      </c>
      <c r="AY30" s="129">
        <v>251.9</v>
      </c>
      <c r="AZ30" s="125">
        <v>1006.4</v>
      </c>
      <c r="BA30" s="125">
        <v>162</v>
      </c>
      <c r="BB30" s="125">
        <v>177.1</v>
      </c>
      <c r="BC30" s="125">
        <v>272.3</v>
      </c>
      <c r="BD30" s="130">
        <v>243.2</v>
      </c>
      <c r="BE30" s="125">
        <v>854.6</v>
      </c>
      <c r="BF30" s="125">
        <v>207.51078999999999</v>
      </c>
      <c r="BG30" s="131">
        <v>158.46870000000001</v>
      </c>
      <c r="BH30" s="133">
        <v>248.16023000000001</v>
      </c>
      <c r="BI30" s="132">
        <v>152.39071999999999</v>
      </c>
      <c r="BJ30" s="133">
        <v>766.53044</v>
      </c>
      <c r="BK30" s="133">
        <v>305.73881</v>
      </c>
      <c r="BL30" s="134">
        <f>IF(243.84832="","-",243.84832)</f>
        <v>243.84832</v>
      </c>
      <c r="BM30" s="134">
        <f>IF(236.92007="","-",236.92007)</f>
        <v>236.92007000000001</v>
      </c>
      <c r="BN30" s="134">
        <v>450.17329999999998</v>
      </c>
      <c r="BO30" s="134">
        <v>1236.6804999999999</v>
      </c>
      <c r="BP30" s="134">
        <v>202.06858</v>
      </c>
      <c r="BQ30" s="134">
        <v>318.89794999999998</v>
      </c>
      <c r="BR30" s="134">
        <v>284.05423000000002</v>
      </c>
      <c r="BS30" s="134">
        <v>3217.3257699999999</v>
      </c>
      <c r="BT30" s="134">
        <v>4022.3465299999998</v>
      </c>
      <c r="BU30" s="134">
        <v>351.54557999999997</v>
      </c>
      <c r="BV30" s="134">
        <v>323.32427000000001</v>
      </c>
      <c r="BW30" s="134">
        <v>453.15852000000001</v>
      </c>
      <c r="BX30" s="134">
        <v>400.08472999999998</v>
      </c>
      <c r="BY30" s="134">
        <v>1528.1131</v>
      </c>
      <c r="BZ30" s="136">
        <v>438.97949999999997</v>
      </c>
      <c r="CA30" s="136">
        <v>276.79491999999999</v>
      </c>
      <c r="CB30" s="136">
        <v>461.81112999999999</v>
      </c>
      <c r="CC30" s="136">
        <v>610.24689999999998</v>
      </c>
      <c r="CD30" s="136">
        <v>1787.8324500000001</v>
      </c>
      <c r="CE30" s="134">
        <v>326.93286000000001</v>
      </c>
      <c r="CF30" s="134">
        <v>387.22376000000003</v>
      </c>
      <c r="CG30" s="134">
        <v>259.42676999999998</v>
      </c>
      <c r="CH30" s="134">
        <v>509.59764000000001</v>
      </c>
      <c r="CI30" s="136">
        <v>1483.18103</v>
      </c>
      <c r="CJ30" s="136">
        <v>214.21790999999999</v>
      </c>
      <c r="CK30" s="136">
        <v>645.31020000000001</v>
      </c>
      <c r="CL30" s="18">
        <v>28</v>
      </c>
      <c r="CM30" s="100" t="s">
        <v>68</v>
      </c>
    </row>
    <row r="31" spans="1:92" s="13" customFormat="1" ht="31.5">
      <c r="A31" s="18">
        <v>29</v>
      </c>
      <c r="B31" s="100" t="s">
        <v>69</v>
      </c>
      <c r="C31" s="125">
        <v>4023.3</v>
      </c>
      <c r="D31" s="125">
        <v>5907</v>
      </c>
      <c r="E31" s="125">
        <v>1109.5</v>
      </c>
      <c r="F31" s="125">
        <v>1572.3</v>
      </c>
      <c r="G31" s="90">
        <v>12612.1</v>
      </c>
      <c r="H31" s="125">
        <v>4419.5</v>
      </c>
      <c r="I31" s="125">
        <v>6097.1</v>
      </c>
      <c r="J31" s="125">
        <v>967.8</v>
      </c>
      <c r="K31" s="125">
        <v>1725.1</v>
      </c>
      <c r="L31" s="90">
        <v>13209.5</v>
      </c>
      <c r="M31" s="125">
        <v>8780.2000000000007</v>
      </c>
      <c r="N31" s="125">
        <v>3892</v>
      </c>
      <c r="O31" s="125">
        <v>2078.9</v>
      </c>
      <c r="P31" s="125">
        <v>2985.3</v>
      </c>
      <c r="Q31" s="90">
        <v>17736.400000000001</v>
      </c>
      <c r="R31" s="125">
        <v>8793.6</v>
      </c>
      <c r="S31" s="125">
        <v>8769.1</v>
      </c>
      <c r="T31" s="125">
        <v>2529.5</v>
      </c>
      <c r="U31" s="125">
        <v>2596</v>
      </c>
      <c r="V31" s="90">
        <v>22688.2</v>
      </c>
      <c r="W31" s="125">
        <v>6335.9</v>
      </c>
      <c r="X31" s="125">
        <v>3823.6</v>
      </c>
      <c r="Y31" s="125">
        <v>1515.5</v>
      </c>
      <c r="Z31" s="125">
        <v>1911.2</v>
      </c>
      <c r="AA31" s="90">
        <v>13586.2</v>
      </c>
      <c r="AB31" s="125">
        <v>7468.6</v>
      </c>
      <c r="AC31" s="125">
        <v>3801.3</v>
      </c>
      <c r="AD31" s="125">
        <v>2003.3</v>
      </c>
      <c r="AE31" s="125">
        <v>2774.3</v>
      </c>
      <c r="AF31" s="90">
        <v>16047.5</v>
      </c>
      <c r="AG31" s="125">
        <v>8891</v>
      </c>
      <c r="AH31" s="125">
        <v>5465.6</v>
      </c>
      <c r="AI31" s="125">
        <v>2505.1999999999998</v>
      </c>
      <c r="AJ31" s="125">
        <v>2874.7</v>
      </c>
      <c r="AK31" s="137">
        <v>19736.5</v>
      </c>
      <c r="AL31" s="128">
        <v>9596.5</v>
      </c>
      <c r="AM31" s="128">
        <v>7635.8</v>
      </c>
      <c r="AN31" s="128">
        <v>2364.4</v>
      </c>
      <c r="AO31" s="128">
        <v>3055.7</v>
      </c>
      <c r="AP31" s="128">
        <v>22652.400000000001</v>
      </c>
      <c r="AQ31" s="125">
        <v>9917</v>
      </c>
      <c r="AR31" s="125">
        <v>10391.799999999999</v>
      </c>
      <c r="AS31" s="125">
        <v>2692.7</v>
      </c>
      <c r="AT31" s="125">
        <v>4394.8</v>
      </c>
      <c r="AU31" s="125">
        <v>27396.3</v>
      </c>
      <c r="AV31" s="135">
        <v>9439.5</v>
      </c>
      <c r="AW31" s="126">
        <v>8445.2999999999993</v>
      </c>
      <c r="AX31" s="129">
        <v>3246</v>
      </c>
      <c r="AY31" s="129">
        <v>3645.5</v>
      </c>
      <c r="AZ31" s="125">
        <v>24776.3</v>
      </c>
      <c r="BA31" s="125">
        <v>8869.7999999999993</v>
      </c>
      <c r="BB31" s="125">
        <v>7377.4</v>
      </c>
      <c r="BC31" s="125">
        <v>3044</v>
      </c>
      <c r="BD31" s="135">
        <v>3860.2</v>
      </c>
      <c r="BE31" s="135">
        <v>23151.4</v>
      </c>
      <c r="BF31" s="135">
        <v>8632.0441100000007</v>
      </c>
      <c r="BG31" s="135">
        <v>5270.9221600000001</v>
      </c>
      <c r="BH31" s="133">
        <v>3047.1366200000002</v>
      </c>
      <c r="BI31" s="132">
        <v>4914.8022199999996</v>
      </c>
      <c r="BJ31" s="133">
        <v>21864.90511</v>
      </c>
      <c r="BK31" s="133">
        <v>9295.0226299999995</v>
      </c>
      <c r="BL31" s="134">
        <f>IF(6539.01193="","-",6539.01193)</f>
        <v>6539.0119299999997</v>
      </c>
      <c r="BM31" s="134">
        <f>IF(4913.76623="","-",4913.76623)</f>
        <v>4913.7662300000002</v>
      </c>
      <c r="BN31" s="134">
        <v>5742.4636899999996</v>
      </c>
      <c r="BO31" s="134">
        <v>26490.264480000002</v>
      </c>
      <c r="BP31" s="134">
        <v>12281.583350000001</v>
      </c>
      <c r="BQ31" s="134">
        <v>9793.6111799999999</v>
      </c>
      <c r="BR31" s="134">
        <v>4587.4747200000002</v>
      </c>
      <c r="BS31" s="134">
        <v>10272.312519999999</v>
      </c>
      <c r="BT31" s="134">
        <v>36934.981769999999</v>
      </c>
      <c r="BU31" s="134">
        <v>10431.70939</v>
      </c>
      <c r="BV31" s="134">
        <v>10669.013940000001</v>
      </c>
      <c r="BW31" s="134">
        <v>5230.7103900000002</v>
      </c>
      <c r="BX31" s="134">
        <v>6694.6100100000003</v>
      </c>
      <c r="BY31" s="134">
        <v>33026.043729999998</v>
      </c>
      <c r="BZ31" s="136">
        <v>13537.437540000001</v>
      </c>
      <c r="CA31" s="136">
        <v>7421.3120099999996</v>
      </c>
      <c r="CB31" s="136">
        <v>4856.7548800000004</v>
      </c>
      <c r="CC31" s="136">
        <v>7945.5561100000004</v>
      </c>
      <c r="CD31" s="136">
        <v>33761.060539999999</v>
      </c>
      <c r="CE31" s="134">
        <v>17961.03211</v>
      </c>
      <c r="CF31" s="134">
        <v>12676.26698</v>
      </c>
      <c r="CG31" s="134">
        <v>5888.0467200000003</v>
      </c>
      <c r="CH31" s="134">
        <v>9467.3720599999997</v>
      </c>
      <c r="CI31" s="136">
        <v>45992.71787</v>
      </c>
      <c r="CJ31" s="136">
        <v>15873.42808</v>
      </c>
      <c r="CK31" s="136">
        <v>11386.41476</v>
      </c>
      <c r="CL31" s="18">
        <v>29</v>
      </c>
      <c r="CM31" s="100" t="s">
        <v>69</v>
      </c>
    </row>
    <row r="32" spans="1:92" s="13" customFormat="1" ht="31.5">
      <c r="A32" s="12" t="s">
        <v>14</v>
      </c>
      <c r="B32" s="99" t="s">
        <v>70</v>
      </c>
      <c r="C32" s="109">
        <v>101007.5</v>
      </c>
      <c r="D32" s="109">
        <v>102873.1</v>
      </c>
      <c r="E32" s="109">
        <v>130150.1</v>
      </c>
      <c r="F32" s="109">
        <v>150832.9</v>
      </c>
      <c r="G32" s="89">
        <v>484863.6</v>
      </c>
      <c r="H32" s="109">
        <v>164648</v>
      </c>
      <c r="I32" s="109">
        <v>129437.1</v>
      </c>
      <c r="J32" s="109">
        <v>153490.5</v>
      </c>
      <c r="K32" s="109">
        <v>202100.4</v>
      </c>
      <c r="L32" s="89">
        <v>649676</v>
      </c>
      <c r="M32" s="109">
        <v>193223.7</v>
      </c>
      <c r="N32" s="109">
        <v>153543.70000000001</v>
      </c>
      <c r="O32" s="109">
        <v>183100.7</v>
      </c>
      <c r="P32" s="109">
        <v>244947.3</v>
      </c>
      <c r="Q32" s="89">
        <v>774815.4</v>
      </c>
      <c r="R32" s="109">
        <v>253033.3</v>
      </c>
      <c r="S32" s="109">
        <v>273909</v>
      </c>
      <c r="T32" s="109">
        <v>278649.7</v>
      </c>
      <c r="U32" s="109">
        <v>298916.90000000002</v>
      </c>
      <c r="V32" s="89">
        <v>1104508.8999999999</v>
      </c>
      <c r="W32" s="109">
        <v>228314</v>
      </c>
      <c r="X32" s="109">
        <v>130234.9</v>
      </c>
      <c r="Y32" s="109">
        <v>135755.4</v>
      </c>
      <c r="Z32" s="109">
        <v>208195.20000000001</v>
      </c>
      <c r="AA32" s="89">
        <v>702499.5</v>
      </c>
      <c r="AB32" s="109">
        <v>195251.3</v>
      </c>
      <c r="AC32" s="109">
        <v>152360.5</v>
      </c>
      <c r="AD32" s="109">
        <v>178813.8</v>
      </c>
      <c r="AE32" s="109">
        <v>264632.2</v>
      </c>
      <c r="AF32" s="89">
        <v>791057.8</v>
      </c>
      <c r="AG32" s="109">
        <v>292997.40000000002</v>
      </c>
      <c r="AH32" s="109">
        <v>236242.6</v>
      </c>
      <c r="AI32" s="109">
        <v>267740</v>
      </c>
      <c r="AJ32" s="109">
        <v>368429.8</v>
      </c>
      <c r="AK32" s="110">
        <v>1165409.8</v>
      </c>
      <c r="AL32" s="112">
        <v>349943.1</v>
      </c>
      <c r="AM32" s="112">
        <v>237468.79999999999</v>
      </c>
      <c r="AN32" s="112">
        <v>267929.09999999998</v>
      </c>
      <c r="AO32" s="112">
        <v>342682</v>
      </c>
      <c r="AP32" s="112">
        <v>1198023</v>
      </c>
      <c r="AQ32" s="112">
        <v>333288.2</v>
      </c>
      <c r="AR32" s="112">
        <v>259328.3</v>
      </c>
      <c r="AS32" s="112">
        <v>281065.09999999998</v>
      </c>
      <c r="AT32" s="112">
        <v>361951.4</v>
      </c>
      <c r="AU32" s="112">
        <v>1235633</v>
      </c>
      <c r="AV32" s="112">
        <v>298550.7</v>
      </c>
      <c r="AW32" s="112">
        <v>244763.1</v>
      </c>
      <c r="AX32" s="120">
        <v>258593.7</v>
      </c>
      <c r="AY32" s="112">
        <v>334109.5</v>
      </c>
      <c r="AZ32" s="112">
        <v>1136017</v>
      </c>
      <c r="BA32" s="112">
        <v>234675.6</v>
      </c>
      <c r="BB32" s="112">
        <v>163616</v>
      </c>
      <c r="BC32" s="112">
        <v>150518.9</v>
      </c>
      <c r="BD32" s="112">
        <v>168885.4</v>
      </c>
      <c r="BE32" s="112">
        <v>717695.9</v>
      </c>
      <c r="BF32" s="109">
        <v>156565.99337000001</v>
      </c>
      <c r="BG32" s="112">
        <v>126456.38885</v>
      </c>
      <c r="BH32" s="123">
        <v>136305.91505000001</v>
      </c>
      <c r="BI32" s="122">
        <v>195745.01745000001</v>
      </c>
      <c r="BJ32" s="123">
        <v>615073.31472000002</v>
      </c>
      <c r="BK32" s="123">
        <v>175595.53349999999</v>
      </c>
      <c r="BL32" s="124">
        <f>IF(172078.6184="","-",172078.6184)</f>
        <v>172078.61840000001</v>
      </c>
      <c r="BM32" s="124">
        <f>IF(180274.54439="","-",180274.54439)</f>
        <v>180274.54439</v>
      </c>
      <c r="BN32" s="121">
        <v>232640.96</v>
      </c>
      <c r="BO32" s="124">
        <v>760589.65185000002</v>
      </c>
      <c r="BP32" s="121">
        <v>226095.00281999999</v>
      </c>
      <c r="BQ32" s="121">
        <v>212427.46312</v>
      </c>
      <c r="BR32" s="124">
        <v>250801.84378</v>
      </c>
      <c r="BS32" s="124">
        <v>300389.56926999998</v>
      </c>
      <c r="BT32" s="124">
        <v>989713.87899</v>
      </c>
      <c r="BU32" s="124">
        <v>244071.55348</v>
      </c>
      <c r="BV32" s="124">
        <v>211225.8455</v>
      </c>
      <c r="BW32" s="124">
        <v>210157.74908000001</v>
      </c>
      <c r="BX32" s="124">
        <v>256660.6642</v>
      </c>
      <c r="BY32" s="124">
        <v>922115.81226000004</v>
      </c>
      <c r="BZ32" s="121">
        <v>207612.23371</v>
      </c>
      <c r="CA32" s="121">
        <v>99308.617280000006</v>
      </c>
      <c r="CB32" s="121">
        <v>119869.57338</v>
      </c>
      <c r="CC32" s="121">
        <v>163343.14577</v>
      </c>
      <c r="CD32" s="121">
        <v>590133.57013999997</v>
      </c>
      <c r="CE32" s="124">
        <v>194735.25208000001</v>
      </c>
      <c r="CF32" s="124">
        <v>194306.67468</v>
      </c>
      <c r="CG32" s="124">
        <v>263029.70345999999</v>
      </c>
      <c r="CH32" s="124">
        <v>420215.89525</v>
      </c>
      <c r="CI32" s="121">
        <v>1072287.52547</v>
      </c>
      <c r="CJ32" s="121">
        <v>539926.38301999995</v>
      </c>
      <c r="CK32" s="121">
        <v>554977.34146000003</v>
      </c>
      <c r="CL32" s="12" t="s">
        <v>14</v>
      </c>
      <c r="CM32" s="99" t="s">
        <v>70</v>
      </c>
    </row>
    <row r="33" spans="1:91" s="13" customFormat="1">
      <c r="A33" s="18">
        <v>32</v>
      </c>
      <c r="B33" s="100" t="s">
        <v>71</v>
      </c>
      <c r="C33" s="125">
        <v>1499.3</v>
      </c>
      <c r="D33" s="125">
        <v>1706.1</v>
      </c>
      <c r="E33" s="125">
        <v>3465</v>
      </c>
      <c r="F33" s="125">
        <v>3148.6</v>
      </c>
      <c r="G33" s="90">
        <v>9819</v>
      </c>
      <c r="H33" s="125">
        <v>2745.6</v>
      </c>
      <c r="I33" s="125">
        <v>1887</v>
      </c>
      <c r="J33" s="125">
        <v>2543.3000000000002</v>
      </c>
      <c r="K33" s="125">
        <v>5385.7</v>
      </c>
      <c r="L33" s="90">
        <v>12561.6</v>
      </c>
      <c r="M33" s="125">
        <v>2103.6</v>
      </c>
      <c r="N33" s="125">
        <v>3372.4</v>
      </c>
      <c r="O33" s="125">
        <v>4375.8</v>
      </c>
      <c r="P33" s="125">
        <v>6870</v>
      </c>
      <c r="Q33" s="90">
        <v>16721.8</v>
      </c>
      <c r="R33" s="125">
        <v>4337.1000000000004</v>
      </c>
      <c r="S33" s="125">
        <v>4493.3999999999996</v>
      </c>
      <c r="T33" s="125">
        <v>7797.7</v>
      </c>
      <c r="U33" s="125">
        <v>16820.900000000001</v>
      </c>
      <c r="V33" s="90">
        <v>33449.1</v>
      </c>
      <c r="W33" s="125">
        <v>2257.8000000000002</v>
      </c>
      <c r="X33" s="125">
        <v>1665.9</v>
      </c>
      <c r="Y33" s="125">
        <v>4693.2</v>
      </c>
      <c r="Z33" s="125">
        <v>3045</v>
      </c>
      <c r="AA33" s="90">
        <v>11661.9</v>
      </c>
      <c r="AB33" s="125">
        <v>2192.6999999999998</v>
      </c>
      <c r="AC33" s="125">
        <v>3914.9</v>
      </c>
      <c r="AD33" s="125">
        <v>6709.4</v>
      </c>
      <c r="AE33" s="125">
        <v>8197.9</v>
      </c>
      <c r="AF33" s="90">
        <v>21014.9</v>
      </c>
      <c r="AG33" s="125">
        <v>6732.9</v>
      </c>
      <c r="AH33" s="125">
        <v>6184.4</v>
      </c>
      <c r="AI33" s="125">
        <v>6909.3</v>
      </c>
      <c r="AJ33" s="125">
        <v>9759.4</v>
      </c>
      <c r="AK33" s="137">
        <v>29586</v>
      </c>
      <c r="AL33" s="128">
        <v>4604.2</v>
      </c>
      <c r="AM33" s="128">
        <v>4899.3</v>
      </c>
      <c r="AN33" s="128">
        <v>7900.6</v>
      </c>
      <c r="AO33" s="128">
        <v>7796.3</v>
      </c>
      <c r="AP33" s="128">
        <v>25200.400000000001</v>
      </c>
      <c r="AQ33" s="125">
        <v>3332</v>
      </c>
      <c r="AR33" s="125">
        <v>5520.6</v>
      </c>
      <c r="AS33" s="125">
        <v>7191.9</v>
      </c>
      <c r="AT33" s="125">
        <v>12154.6</v>
      </c>
      <c r="AU33" s="125">
        <v>28199.1</v>
      </c>
      <c r="AV33" s="126">
        <v>1359.7</v>
      </c>
      <c r="AW33" s="126">
        <v>4065.6</v>
      </c>
      <c r="AX33" s="129">
        <v>4884.7</v>
      </c>
      <c r="AY33" s="129">
        <v>7046.6</v>
      </c>
      <c r="AZ33" s="125">
        <v>17356.599999999999</v>
      </c>
      <c r="BA33" s="125">
        <v>2494</v>
      </c>
      <c r="BB33" s="125">
        <v>4246.3999999999996</v>
      </c>
      <c r="BC33" s="125">
        <v>7436.2</v>
      </c>
      <c r="BD33" s="130">
        <v>5528.2</v>
      </c>
      <c r="BE33" s="125">
        <v>19704.8</v>
      </c>
      <c r="BF33" s="125">
        <v>587.75139000000001</v>
      </c>
      <c r="BG33" s="131">
        <v>2515.0101300000001</v>
      </c>
      <c r="BH33" s="133">
        <v>3524.7562899999998</v>
      </c>
      <c r="BI33" s="132">
        <v>3162.6823899999999</v>
      </c>
      <c r="BJ33" s="133">
        <v>9790.2001999999993</v>
      </c>
      <c r="BK33" s="133">
        <v>3402.0198099999998</v>
      </c>
      <c r="BL33" s="134">
        <f>IF(5918.93701="","-",5918.93701)</f>
        <v>5918.9370099999996</v>
      </c>
      <c r="BM33" s="134">
        <f>IF(7372.3012="","-",7372.3012)</f>
        <v>7372.3011999999999</v>
      </c>
      <c r="BN33" s="134">
        <v>8121.5712400000002</v>
      </c>
      <c r="BO33" s="134">
        <v>24814.829259999999</v>
      </c>
      <c r="BP33" s="134">
        <v>1648.78424</v>
      </c>
      <c r="BQ33" s="134">
        <v>3503.2800099999999</v>
      </c>
      <c r="BR33" s="134">
        <v>6761.1721900000002</v>
      </c>
      <c r="BS33" s="134">
        <v>6345.6382299999996</v>
      </c>
      <c r="BT33" s="134">
        <v>18258.874670000001</v>
      </c>
      <c r="BU33" s="134">
        <v>3654.9406399999998</v>
      </c>
      <c r="BV33" s="134">
        <v>4902.2985699999999</v>
      </c>
      <c r="BW33" s="134">
        <v>5661.8674799999999</v>
      </c>
      <c r="BX33" s="134">
        <v>4483.3249299999998</v>
      </c>
      <c r="BY33" s="134">
        <v>18702.431619999999</v>
      </c>
      <c r="BZ33" s="136">
        <v>2711.99305</v>
      </c>
      <c r="CA33" s="136">
        <v>4036.5974700000002</v>
      </c>
      <c r="CB33" s="136">
        <v>4688.0931700000001</v>
      </c>
      <c r="CC33" s="136">
        <v>3959.5572200000001</v>
      </c>
      <c r="CD33" s="136">
        <v>15396.24091</v>
      </c>
      <c r="CE33" s="134">
        <v>1694.64382</v>
      </c>
      <c r="CF33" s="134">
        <v>3844.9801900000002</v>
      </c>
      <c r="CG33" s="134">
        <v>6357.2226499999997</v>
      </c>
      <c r="CH33" s="134">
        <v>6043.9740599999996</v>
      </c>
      <c r="CI33" s="136">
        <v>17940.82072</v>
      </c>
      <c r="CJ33" s="136">
        <v>4097.2123099999999</v>
      </c>
      <c r="CK33" s="136">
        <v>5367.7535799999996</v>
      </c>
      <c r="CL33" s="18">
        <v>32</v>
      </c>
      <c r="CM33" s="100" t="s">
        <v>71</v>
      </c>
    </row>
    <row r="34" spans="1:91" s="13" customFormat="1">
      <c r="A34" s="18">
        <v>33</v>
      </c>
      <c r="B34" s="100" t="s">
        <v>72</v>
      </c>
      <c r="C34" s="125">
        <v>48401.4</v>
      </c>
      <c r="D34" s="125">
        <v>71861</v>
      </c>
      <c r="E34" s="125">
        <v>99860</v>
      </c>
      <c r="F34" s="125">
        <v>82689.899999999994</v>
      </c>
      <c r="G34" s="90">
        <v>302812.3</v>
      </c>
      <c r="H34" s="125">
        <v>69556.399999999994</v>
      </c>
      <c r="I34" s="125">
        <v>81941.600000000006</v>
      </c>
      <c r="J34" s="125">
        <v>101562.3</v>
      </c>
      <c r="K34" s="125">
        <v>92856.2</v>
      </c>
      <c r="L34" s="90">
        <v>345916.5</v>
      </c>
      <c r="M34" s="125">
        <v>85593.8</v>
      </c>
      <c r="N34" s="125">
        <v>92159.4</v>
      </c>
      <c r="O34" s="125">
        <v>118099.8</v>
      </c>
      <c r="P34" s="125">
        <v>118133.2</v>
      </c>
      <c r="Q34" s="90">
        <v>413986.2</v>
      </c>
      <c r="R34" s="125">
        <v>115795</v>
      </c>
      <c r="S34" s="125">
        <v>187882.8</v>
      </c>
      <c r="T34" s="125">
        <v>182039.3</v>
      </c>
      <c r="U34" s="125">
        <v>113902.6</v>
      </c>
      <c r="V34" s="90">
        <v>599619.69999999995</v>
      </c>
      <c r="W34" s="125">
        <v>56874.6</v>
      </c>
      <c r="X34" s="125">
        <v>89619.5</v>
      </c>
      <c r="Y34" s="125">
        <v>100447.4</v>
      </c>
      <c r="Z34" s="125">
        <v>117522.7</v>
      </c>
      <c r="AA34" s="90">
        <v>364464.2</v>
      </c>
      <c r="AB34" s="125">
        <v>58773.2</v>
      </c>
      <c r="AC34" s="125">
        <v>106154.5</v>
      </c>
      <c r="AD34" s="125">
        <v>129426.7</v>
      </c>
      <c r="AE34" s="125">
        <v>133183.4</v>
      </c>
      <c r="AF34" s="90">
        <v>427537.8</v>
      </c>
      <c r="AG34" s="125">
        <v>118632.2</v>
      </c>
      <c r="AH34" s="125">
        <v>157226.9</v>
      </c>
      <c r="AI34" s="125">
        <v>187330.4</v>
      </c>
      <c r="AJ34" s="125">
        <v>173930.3</v>
      </c>
      <c r="AK34" s="137">
        <v>637119.80000000005</v>
      </c>
      <c r="AL34" s="128">
        <v>124993.7</v>
      </c>
      <c r="AM34" s="128">
        <v>151696</v>
      </c>
      <c r="AN34" s="128">
        <v>186275.4</v>
      </c>
      <c r="AO34" s="128">
        <v>156380.9</v>
      </c>
      <c r="AP34" s="128">
        <v>619346</v>
      </c>
      <c r="AQ34" s="125">
        <v>122310.9</v>
      </c>
      <c r="AR34" s="128">
        <v>150409.29999999999</v>
      </c>
      <c r="AS34" s="128">
        <v>188296.1</v>
      </c>
      <c r="AT34" s="128">
        <v>188360.7</v>
      </c>
      <c r="AU34" s="128">
        <v>649377</v>
      </c>
      <c r="AV34" s="135">
        <v>111885.4</v>
      </c>
      <c r="AW34" s="135">
        <v>164005.6</v>
      </c>
      <c r="AX34" s="129">
        <v>178058.6</v>
      </c>
      <c r="AY34" s="129">
        <v>156477.6</v>
      </c>
      <c r="AZ34" s="125">
        <v>610427.19999999995</v>
      </c>
      <c r="BA34" s="135">
        <v>85110.1</v>
      </c>
      <c r="BB34" s="135">
        <v>116156.2</v>
      </c>
      <c r="BC34" s="135">
        <v>112231.1</v>
      </c>
      <c r="BD34" s="130">
        <v>94313.5</v>
      </c>
      <c r="BE34" s="125">
        <v>407810.9</v>
      </c>
      <c r="BF34" s="125">
        <v>54274.582950000004</v>
      </c>
      <c r="BG34" s="135">
        <v>98046.026500000007</v>
      </c>
      <c r="BH34" s="133">
        <v>108808.44435999999</v>
      </c>
      <c r="BI34" s="132">
        <v>114471.55091999999</v>
      </c>
      <c r="BJ34" s="133">
        <v>375600.60473000002</v>
      </c>
      <c r="BK34" s="133">
        <v>94651.631099999999</v>
      </c>
      <c r="BL34" s="134">
        <f>IF(105135.62485="","-",105135.62485)</f>
        <v>105135.62484999999</v>
      </c>
      <c r="BM34" s="134">
        <f>IF(132900.45037="","-",132900.45037)</f>
        <v>132900.45037000001</v>
      </c>
      <c r="BN34" s="136">
        <v>143815.35999999999</v>
      </c>
      <c r="BO34" s="134">
        <v>476503.06449999998</v>
      </c>
      <c r="BP34" s="134">
        <v>110610.72010999999</v>
      </c>
      <c r="BQ34" s="134">
        <v>162362.7648</v>
      </c>
      <c r="BR34" s="134">
        <v>193916.04238999999</v>
      </c>
      <c r="BS34" s="134">
        <v>165447.70603</v>
      </c>
      <c r="BT34" s="134">
        <v>632337.23332999996</v>
      </c>
      <c r="BU34" s="134">
        <v>107290.32483</v>
      </c>
      <c r="BV34" s="134">
        <v>158992.00239000001</v>
      </c>
      <c r="BW34" s="134">
        <v>165710.42303999999</v>
      </c>
      <c r="BX34" s="134">
        <v>155934.35993000001</v>
      </c>
      <c r="BY34" s="134">
        <v>587927.11019000004</v>
      </c>
      <c r="BZ34" s="136">
        <v>111681.15261999999</v>
      </c>
      <c r="CA34" s="136">
        <v>66614.389750000002</v>
      </c>
      <c r="CB34" s="136">
        <v>96128.173630000005</v>
      </c>
      <c r="CC34" s="136">
        <v>104509.12674000001</v>
      </c>
      <c r="CD34" s="136">
        <v>378932.84273999999</v>
      </c>
      <c r="CE34" s="134">
        <v>115342.73665000001</v>
      </c>
      <c r="CF34" s="134">
        <v>136928.61679</v>
      </c>
      <c r="CG34" s="134">
        <v>194368.38034</v>
      </c>
      <c r="CH34" s="134">
        <v>182628.97295</v>
      </c>
      <c r="CI34" s="136">
        <v>629268.70672999998</v>
      </c>
      <c r="CJ34" s="136">
        <v>217257.59427</v>
      </c>
      <c r="CK34" s="136">
        <v>423360.32392</v>
      </c>
      <c r="CL34" s="18">
        <v>33</v>
      </c>
      <c r="CM34" s="100" t="s">
        <v>72</v>
      </c>
    </row>
    <row r="35" spans="1:91" s="13" customFormat="1">
      <c r="A35" s="18">
        <v>34</v>
      </c>
      <c r="B35" s="100" t="s">
        <v>73</v>
      </c>
      <c r="C35" s="125">
        <v>42826</v>
      </c>
      <c r="D35" s="125">
        <v>21952.5</v>
      </c>
      <c r="E35" s="125">
        <v>18306.7</v>
      </c>
      <c r="F35" s="125">
        <v>50930</v>
      </c>
      <c r="G35" s="90">
        <v>134015.20000000001</v>
      </c>
      <c r="H35" s="125">
        <v>73504.100000000006</v>
      </c>
      <c r="I35" s="125">
        <v>28528.1</v>
      </c>
      <c r="J35" s="125">
        <v>31301.9</v>
      </c>
      <c r="K35" s="125">
        <v>84721.3</v>
      </c>
      <c r="L35" s="90">
        <v>218055.4</v>
      </c>
      <c r="M35" s="125">
        <v>89314.8</v>
      </c>
      <c r="N35" s="125">
        <v>38085.4</v>
      </c>
      <c r="O35" s="125">
        <v>36204.6</v>
      </c>
      <c r="P35" s="125">
        <v>93176.4</v>
      </c>
      <c r="Q35" s="90">
        <v>256781.2</v>
      </c>
      <c r="R35" s="125">
        <v>108759.1</v>
      </c>
      <c r="S35" s="125">
        <v>50907.4</v>
      </c>
      <c r="T35" s="125">
        <v>48340.7</v>
      </c>
      <c r="U35" s="125">
        <v>125470.3</v>
      </c>
      <c r="V35" s="90">
        <v>333477.5</v>
      </c>
      <c r="W35" s="125">
        <v>169121.7</v>
      </c>
      <c r="X35" s="125">
        <v>38826.6</v>
      </c>
      <c r="Y35" s="125">
        <v>30543.200000000001</v>
      </c>
      <c r="Z35" s="125">
        <v>87519.1</v>
      </c>
      <c r="AA35" s="90">
        <v>326010.59999999998</v>
      </c>
      <c r="AB35" s="125">
        <v>134180</v>
      </c>
      <c r="AC35" s="125">
        <v>42197.7</v>
      </c>
      <c r="AD35" s="125">
        <v>41756.300000000003</v>
      </c>
      <c r="AE35" s="125">
        <v>122263</v>
      </c>
      <c r="AF35" s="90">
        <v>340397</v>
      </c>
      <c r="AG35" s="125">
        <v>167283.20000000001</v>
      </c>
      <c r="AH35" s="125">
        <v>59715.199999999997</v>
      </c>
      <c r="AI35" s="125">
        <v>58931.6</v>
      </c>
      <c r="AJ35" s="125">
        <v>172050.9</v>
      </c>
      <c r="AK35" s="137">
        <v>457980.9</v>
      </c>
      <c r="AL35" s="128">
        <v>210223.3</v>
      </c>
      <c r="AM35" s="128">
        <v>65664.800000000003</v>
      </c>
      <c r="AN35" s="128">
        <v>56433.9</v>
      </c>
      <c r="AO35" s="128">
        <v>164125.1</v>
      </c>
      <c r="AP35" s="128">
        <v>496447.1</v>
      </c>
      <c r="AQ35" s="128">
        <v>194722.4</v>
      </c>
      <c r="AR35" s="128">
        <v>61485.7</v>
      </c>
      <c r="AS35" s="125">
        <v>56296.800000000003</v>
      </c>
      <c r="AT35" s="125">
        <v>145270.29999999999</v>
      </c>
      <c r="AU35" s="125">
        <v>457775.2</v>
      </c>
      <c r="AV35" s="126">
        <v>172035.5</v>
      </c>
      <c r="AW35" s="135">
        <v>61422.2</v>
      </c>
      <c r="AX35" s="129">
        <v>61285.4</v>
      </c>
      <c r="AY35" s="129">
        <v>163605.70000000001</v>
      </c>
      <c r="AZ35" s="125">
        <v>458348.79999999999</v>
      </c>
      <c r="BA35" s="135">
        <v>146895.5</v>
      </c>
      <c r="BB35" s="125">
        <v>43032.5</v>
      </c>
      <c r="BC35" s="125">
        <v>30276.5</v>
      </c>
      <c r="BD35" s="135">
        <v>68782.3</v>
      </c>
      <c r="BE35" s="135">
        <v>288986.8</v>
      </c>
      <c r="BF35" s="125">
        <v>101452.17538</v>
      </c>
      <c r="BG35" s="135">
        <v>25894.672729999998</v>
      </c>
      <c r="BH35" s="133">
        <v>23972.242249999999</v>
      </c>
      <c r="BI35" s="132">
        <v>78109.90453</v>
      </c>
      <c r="BJ35" s="133">
        <v>229428.99489</v>
      </c>
      <c r="BK35" s="133">
        <v>77540.808720000001</v>
      </c>
      <c r="BL35" s="134">
        <f>IF(26337.7644="","-",26337.7644)</f>
        <v>26337.7644</v>
      </c>
      <c r="BM35" s="134">
        <f>IF(26035.32762="","-",26035.32762)</f>
        <v>26035.32762</v>
      </c>
      <c r="BN35" s="134">
        <v>72378.569189999995</v>
      </c>
      <c r="BO35" s="134">
        <v>202292.46992999999</v>
      </c>
      <c r="BP35" s="136">
        <v>105705.3027</v>
      </c>
      <c r="BQ35" s="136">
        <v>31609.348959999999</v>
      </c>
      <c r="BR35" s="134">
        <v>33846.719850000001</v>
      </c>
      <c r="BS35" s="134">
        <v>112868.10058</v>
      </c>
      <c r="BT35" s="134">
        <v>284029.47209</v>
      </c>
      <c r="BU35" s="134">
        <v>119826.42455</v>
      </c>
      <c r="BV35" s="134">
        <v>38869.918790000003</v>
      </c>
      <c r="BW35" s="134">
        <v>29538.350009999998</v>
      </c>
      <c r="BX35" s="134">
        <v>87397.841289999997</v>
      </c>
      <c r="BY35" s="134">
        <v>275632.53464000003</v>
      </c>
      <c r="BZ35" s="136">
        <v>85109.594349999999</v>
      </c>
      <c r="CA35" s="136">
        <v>28656.613829999998</v>
      </c>
      <c r="CB35" s="136">
        <v>19050.777549999901</v>
      </c>
      <c r="CC35" s="136">
        <v>53426.698940000002</v>
      </c>
      <c r="CD35" s="136">
        <v>186243.68466999999</v>
      </c>
      <c r="CE35" s="134">
        <v>77697.086930000005</v>
      </c>
      <c r="CF35" s="134">
        <v>49973.643389999997</v>
      </c>
      <c r="CG35" s="134">
        <v>58301.043839999998</v>
      </c>
      <c r="CH35" s="134">
        <v>231364.85881000001</v>
      </c>
      <c r="CI35" s="136">
        <v>417336.63296999998</v>
      </c>
      <c r="CJ35" s="136">
        <v>318570.39395</v>
      </c>
      <c r="CK35" s="136">
        <v>115010.47546</v>
      </c>
      <c r="CL35" s="18">
        <v>34</v>
      </c>
      <c r="CM35" s="100" t="s">
        <v>73</v>
      </c>
    </row>
    <row r="36" spans="1:91" s="13" customFormat="1">
      <c r="A36" s="18">
        <v>35</v>
      </c>
      <c r="B36" s="100" t="s">
        <v>74</v>
      </c>
      <c r="C36" s="125">
        <v>8280.7999999999993</v>
      </c>
      <c r="D36" s="125">
        <v>7353.5</v>
      </c>
      <c r="E36" s="125">
        <v>8518.4</v>
      </c>
      <c r="F36" s="125">
        <v>14064.4</v>
      </c>
      <c r="G36" s="90">
        <v>38217.1</v>
      </c>
      <c r="H36" s="125">
        <v>18841.900000000001</v>
      </c>
      <c r="I36" s="125">
        <v>17080.400000000001</v>
      </c>
      <c r="J36" s="125">
        <v>18083</v>
      </c>
      <c r="K36" s="125">
        <v>19137.2</v>
      </c>
      <c r="L36" s="90">
        <v>73142.5</v>
      </c>
      <c r="M36" s="125">
        <v>16211.5</v>
      </c>
      <c r="N36" s="125">
        <v>19926.5</v>
      </c>
      <c r="O36" s="125">
        <v>24420.5</v>
      </c>
      <c r="P36" s="125">
        <v>26767.7</v>
      </c>
      <c r="Q36" s="90">
        <v>87326.2</v>
      </c>
      <c r="R36" s="125">
        <v>24142.1</v>
      </c>
      <c r="S36" s="125">
        <v>30625.4</v>
      </c>
      <c r="T36" s="125">
        <v>40472</v>
      </c>
      <c r="U36" s="125">
        <v>42723.1</v>
      </c>
      <c r="V36" s="90">
        <v>137962.6</v>
      </c>
      <c r="W36" s="125">
        <v>59.9</v>
      </c>
      <c r="X36" s="125">
        <v>122.9</v>
      </c>
      <c r="Y36" s="125">
        <v>71.599999999999994</v>
      </c>
      <c r="Z36" s="125">
        <v>108.4</v>
      </c>
      <c r="AA36" s="90">
        <v>362.8</v>
      </c>
      <c r="AB36" s="125">
        <v>105.4</v>
      </c>
      <c r="AC36" s="125">
        <v>93.4</v>
      </c>
      <c r="AD36" s="125">
        <v>921.4</v>
      </c>
      <c r="AE36" s="125">
        <v>987.9</v>
      </c>
      <c r="AF36" s="90">
        <v>2108.1</v>
      </c>
      <c r="AG36" s="125">
        <v>349.1</v>
      </c>
      <c r="AH36" s="125">
        <v>13116.1</v>
      </c>
      <c r="AI36" s="125">
        <v>14568.7</v>
      </c>
      <c r="AJ36" s="125">
        <v>12689.2</v>
      </c>
      <c r="AK36" s="137">
        <v>40723.1</v>
      </c>
      <c r="AL36" s="128">
        <v>10121.9</v>
      </c>
      <c r="AM36" s="128">
        <v>15208.7</v>
      </c>
      <c r="AN36" s="128">
        <v>17319.2</v>
      </c>
      <c r="AO36" s="128">
        <v>14379.7</v>
      </c>
      <c r="AP36" s="128">
        <v>57029.5</v>
      </c>
      <c r="AQ36" s="125">
        <v>12922.9</v>
      </c>
      <c r="AR36" s="125">
        <v>41912.699999999997</v>
      </c>
      <c r="AS36" s="125">
        <v>29280.3</v>
      </c>
      <c r="AT36" s="125">
        <v>16165.8</v>
      </c>
      <c r="AU36" s="125">
        <v>100281.7</v>
      </c>
      <c r="AV36" s="126">
        <v>13270.1</v>
      </c>
      <c r="AW36" s="126">
        <v>15269.7</v>
      </c>
      <c r="AX36" s="129">
        <v>14365</v>
      </c>
      <c r="AY36" s="135">
        <v>6979.6</v>
      </c>
      <c r="AZ36" s="135">
        <v>49884.4</v>
      </c>
      <c r="BA36" s="135">
        <v>176</v>
      </c>
      <c r="BB36" s="125">
        <v>180.9</v>
      </c>
      <c r="BC36" s="125">
        <v>575.1</v>
      </c>
      <c r="BD36" s="130">
        <v>261.39999999999998</v>
      </c>
      <c r="BE36" s="125">
        <v>1193.4000000000001</v>
      </c>
      <c r="BF36" s="125">
        <v>251.48365000000001</v>
      </c>
      <c r="BG36" s="131">
        <v>0.67949000000000004</v>
      </c>
      <c r="BH36" s="133">
        <v>0.47215000000000001</v>
      </c>
      <c r="BI36" s="132">
        <v>0.87961</v>
      </c>
      <c r="BJ36" s="133">
        <v>253.51490000000001</v>
      </c>
      <c r="BK36" s="133">
        <v>1.0738700000000001</v>
      </c>
      <c r="BL36" s="134">
        <f>IF(34686.29214="","-",34686.29214)</f>
        <v>34686.292139999998</v>
      </c>
      <c r="BM36" s="134">
        <f>IF(13966.4652="","-",13966.4652)</f>
        <v>13966.465200000001</v>
      </c>
      <c r="BN36" s="134">
        <v>8325.4569499999998</v>
      </c>
      <c r="BO36" s="134">
        <v>56979.288159999902</v>
      </c>
      <c r="BP36" s="134">
        <v>8130.1957700000003</v>
      </c>
      <c r="BQ36" s="136">
        <v>14952.06935</v>
      </c>
      <c r="BR36" s="134">
        <v>16277.90935</v>
      </c>
      <c r="BS36" s="134">
        <v>15728.12443</v>
      </c>
      <c r="BT36" s="134">
        <v>55088.298900000002</v>
      </c>
      <c r="BU36" s="134">
        <v>13299.86346</v>
      </c>
      <c r="BV36" s="134">
        <v>8461.6257499999992</v>
      </c>
      <c r="BW36" s="134">
        <v>9247.1085500000008</v>
      </c>
      <c r="BX36" s="134">
        <v>8845.1380499999996</v>
      </c>
      <c r="BY36" s="134">
        <v>39853.735809999998</v>
      </c>
      <c r="BZ36" s="136">
        <v>8109.4936900000002</v>
      </c>
      <c r="CA36" s="136">
        <v>1.01623</v>
      </c>
      <c r="CB36" s="136">
        <v>2.5290300000000001</v>
      </c>
      <c r="CC36" s="136">
        <v>1447.76287</v>
      </c>
      <c r="CD36" s="136">
        <v>9560.8018200000006</v>
      </c>
      <c r="CE36" s="134">
        <v>0.78468000000000004</v>
      </c>
      <c r="CF36" s="134">
        <v>3559.4343100000001</v>
      </c>
      <c r="CG36" s="134">
        <v>4003.05663</v>
      </c>
      <c r="CH36" s="134">
        <v>178.08942999999999</v>
      </c>
      <c r="CI36" s="136">
        <v>7741.3650500000003</v>
      </c>
      <c r="CJ36" s="136">
        <v>1.18249</v>
      </c>
      <c r="CK36" s="136">
        <v>11238.788500000001</v>
      </c>
      <c r="CL36" s="18">
        <v>35</v>
      </c>
      <c r="CM36" s="100" t="s">
        <v>74</v>
      </c>
    </row>
    <row r="37" spans="1:91" s="13" customFormat="1">
      <c r="A37" s="12" t="s">
        <v>15</v>
      </c>
      <c r="B37" s="99" t="s">
        <v>75</v>
      </c>
      <c r="C37" s="109">
        <v>1956.8</v>
      </c>
      <c r="D37" s="109">
        <v>1572</v>
      </c>
      <c r="E37" s="109">
        <v>1397</v>
      </c>
      <c r="F37" s="109">
        <v>2569</v>
      </c>
      <c r="G37" s="89">
        <v>7494.8</v>
      </c>
      <c r="H37" s="109">
        <v>1593.7</v>
      </c>
      <c r="I37" s="109">
        <v>1864.6</v>
      </c>
      <c r="J37" s="109">
        <v>1534.8</v>
      </c>
      <c r="K37" s="109">
        <v>2705.8</v>
      </c>
      <c r="L37" s="89">
        <v>7698.9</v>
      </c>
      <c r="M37" s="109">
        <v>1678.2</v>
      </c>
      <c r="N37" s="109">
        <v>2194.4</v>
      </c>
      <c r="O37" s="109">
        <v>2213.1</v>
      </c>
      <c r="P37" s="109">
        <v>4028.3</v>
      </c>
      <c r="Q37" s="89">
        <v>10114</v>
      </c>
      <c r="R37" s="109">
        <v>2605.8000000000002</v>
      </c>
      <c r="S37" s="109">
        <v>3018.3</v>
      </c>
      <c r="T37" s="109">
        <v>3033</v>
      </c>
      <c r="U37" s="109">
        <v>4611.2</v>
      </c>
      <c r="V37" s="89">
        <v>13268.3</v>
      </c>
      <c r="W37" s="109">
        <v>1690.4</v>
      </c>
      <c r="X37" s="109">
        <v>1617.7</v>
      </c>
      <c r="Y37" s="109">
        <v>1739.9</v>
      </c>
      <c r="Z37" s="109">
        <v>1829.1</v>
      </c>
      <c r="AA37" s="89">
        <v>6877.1</v>
      </c>
      <c r="AB37" s="109">
        <v>1928.3</v>
      </c>
      <c r="AC37" s="109">
        <v>1878</v>
      </c>
      <c r="AD37" s="109">
        <v>1979.4</v>
      </c>
      <c r="AE37" s="109">
        <v>2984.1</v>
      </c>
      <c r="AF37" s="89">
        <v>8769.7999999999993</v>
      </c>
      <c r="AG37" s="109">
        <v>2114.4</v>
      </c>
      <c r="AH37" s="109">
        <v>2199.5</v>
      </c>
      <c r="AI37" s="109">
        <v>2805.1</v>
      </c>
      <c r="AJ37" s="109">
        <v>3950.4</v>
      </c>
      <c r="AK37" s="110">
        <v>11069.4</v>
      </c>
      <c r="AL37" s="112">
        <v>3155.6</v>
      </c>
      <c r="AM37" s="112">
        <v>3796</v>
      </c>
      <c r="AN37" s="112">
        <v>4334.7</v>
      </c>
      <c r="AO37" s="112">
        <v>5289.7</v>
      </c>
      <c r="AP37" s="112">
        <v>16576</v>
      </c>
      <c r="AQ37" s="109">
        <v>2940.3</v>
      </c>
      <c r="AR37" s="109">
        <v>6838</v>
      </c>
      <c r="AS37" s="109">
        <v>3997.2</v>
      </c>
      <c r="AT37" s="109">
        <v>4568.3</v>
      </c>
      <c r="AU37" s="109">
        <v>18343.8</v>
      </c>
      <c r="AV37" s="116">
        <v>2621.3000000000002</v>
      </c>
      <c r="AW37" s="116">
        <v>3456.1</v>
      </c>
      <c r="AX37" s="120">
        <v>2994.6</v>
      </c>
      <c r="AY37" s="120">
        <v>3896.4</v>
      </c>
      <c r="AZ37" s="109">
        <v>12968.4</v>
      </c>
      <c r="BA37" s="109">
        <v>2233.9</v>
      </c>
      <c r="BB37" s="109">
        <v>2098.6</v>
      </c>
      <c r="BC37" s="112">
        <v>2163.4</v>
      </c>
      <c r="BD37" s="141">
        <v>2483.1999999999998</v>
      </c>
      <c r="BE37" s="109">
        <v>8979.1</v>
      </c>
      <c r="BF37" s="112">
        <v>1736.5299500000001</v>
      </c>
      <c r="BG37" s="112">
        <v>2333.20163</v>
      </c>
      <c r="BH37" s="123">
        <v>3402.91158</v>
      </c>
      <c r="BI37" s="122">
        <v>2653.9015399999998</v>
      </c>
      <c r="BJ37" s="123">
        <v>10126.5447</v>
      </c>
      <c r="BK37" s="123">
        <v>2655.44812</v>
      </c>
      <c r="BL37" s="124">
        <f>IF(3960.98495="","-",3960.98495)</f>
        <v>3960.98495</v>
      </c>
      <c r="BM37" s="124">
        <f>IF(5454.85077="","-",5454.85077)</f>
        <v>5454.85077</v>
      </c>
      <c r="BN37" s="124">
        <v>3671.2714099999998</v>
      </c>
      <c r="BO37" s="124">
        <v>15742.555249999999</v>
      </c>
      <c r="BP37" s="124">
        <v>2833.4351999999999</v>
      </c>
      <c r="BQ37" s="124">
        <v>2959.97865</v>
      </c>
      <c r="BR37" s="124">
        <v>2463.5473900000002</v>
      </c>
      <c r="BS37" s="124">
        <v>3537.8830699999999</v>
      </c>
      <c r="BT37" s="124">
        <v>11794.84431</v>
      </c>
      <c r="BU37" s="124">
        <v>2661.1790900000001</v>
      </c>
      <c r="BV37" s="124">
        <v>2687.9296800000002</v>
      </c>
      <c r="BW37" s="124">
        <v>3026.8321999999998</v>
      </c>
      <c r="BX37" s="124">
        <v>2913.90787</v>
      </c>
      <c r="BY37" s="124">
        <v>11289.848840000001</v>
      </c>
      <c r="BZ37" s="121">
        <v>2436.2103400000001</v>
      </c>
      <c r="CA37" s="121">
        <v>2072.1902599999999</v>
      </c>
      <c r="CB37" s="121">
        <v>3549.4897999999998</v>
      </c>
      <c r="CC37" s="121">
        <v>4036.7602000000002</v>
      </c>
      <c r="CD37" s="121">
        <v>12094.650600000001</v>
      </c>
      <c r="CE37" s="124">
        <v>3554.42884</v>
      </c>
      <c r="CF37" s="124">
        <v>3227.2274000000002</v>
      </c>
      <c r="CG37" s="124">
        <v>3294.95154</v>
      </c>
      <c r="CH37" s="124">
        <v>4545.0614999999998</v>
      </c>
      <c r="CI37" s="121">
        <v>14621.66928</v>
      </c>
      <c r="CJ37" s="121">
        <v>4511.3573399999996</v>
      </c>
      <c r="CK37" s="121">
        <v>38956.872029999999</v>
      </c>
      <c r="CL37" s="12" t="s">
        <v>15</v>
      </c>
      <c r="CM37" s="99" t="s">
        <v>75</v>
      </c>
    </row>
    <row r="38" spans="1:91" s="13" customFormat="1">
      <c r="A38" s="18">
        <v>41</v>
      </c>
      <c r="B38" s="100" t="s">
        <v>76</v>
      </c>
      <c r="C38" s="125">
        <v>219.9</v>
      </c>
      <c r="D38" s="125">
        <v>239.3</v>
      </c>
      <c r="E38" s="125">
        <v>269.39999999999998</v>
      </c>
      <c r="F38" s="125">
        <v>482.8</v>
      </c>
      <c r="G38" s="90">
        <v>1211.4000000000001</v>
      </c>
      <c r="H38" s="125">
        <v>231.5</v>
      </c>
      <c r="I38" s="125">
        <v>264.89999999999998</v>
      </c>
      <c r="J38" s="125">
        <v>575.6</v>
      </c>
      <c r="K38" s="125">
        <v>1003.9</v>
      </c>
      <c r="L38" s="90">
        <v>2075.9</v>
      </c>
      <c r="M38" s="125">
        <v>40.9</v>
      </c>
      <c r="N38" s="125">
        <v>38.6</v>
      </c>
      <c r="O38" s="125">
        <v>143.5</v>
      </c>
      <c r="P38" s="125">
        <v>187.1</v>
      </c>
      <c r="Q38" s="90">
        <v>410.1</v>
      </c>
      <c r="R38" s="125">
        <v>344.5</v>
      </c>
      <c r="S38" s="125">
        <v>454</v>
      </c>
      <c r="T38" s="125">
        <v>442.6</v>
      </c>
      <c r="U38" s="125">
        <v>360</v>
      </c>
      <c r="V38" s="90">
        <v>1601.1</v>
      </c>
      <c r="W38" s="125">
        <v>193</v>
      </c>
      <c r="X38" s="125">
        <v>80.5</v>
      </c>
      <c r="Y38" s="125">
        <v>70.8</v>
      </c>
      <c r="Z38" s="125">
        <v>162.5</v>
      </c>
      <c r="AA38" s="90">
        <v>506.8</v>
      </c>
      <c r="AB38" s="125">
        <v>488.8</v>
      </c>
      <c r="AC38" s="125">
        <v>184.6</v>
      </c>
      <c r="AD38" s="125">
        <v>252.6</v>
      </c>
      <c r="AE38" s="125">
        <v>626.1</v>
      </c>
      <c r="AF38" s="90">
        <v>1552.1</v>
      </c>
      <c r="AG38" s="125">
        <v>166.8</v>
      </c>
      <c r="AH38" s="125">
        <v>229.3</v>
      </c>
      <c r="AI38" s="125">
        <v>447.3</v>
      </c>
      <c r="AJ38" s="125">
        <v>373.9</v>
      </c>
      <c r="AK38" s="137">
        <v>1217.3</v>
      </c>
      <c r="AL38" s="128">
        <v>292.8</v>
      </c>
      <c r="AM38" s="128">
        <v>410.2</v>
      </c>
      <c r="AN38" s="128">
        <v>530</v>
      </c>
      <c r="AO38" s="128">
        <v>615.29999999999995</v>
      </c>
      <c r="AP38" s="128">
        <v>1848.3</v>
      </c>
      <c r="AQ38" s="125">
        <v>311.39999999999998</v>
      </c>
      <c r="AR38" s="125">
        <v>376.8</v>
      </c>
      <c r="AS38" s="125">
        <v>586</v>
      </c>
      <c r="AT38" s="125">
        <v>649</v>
      </c>
      <c r="AU38" s="125">
        <v>1923.2</v>
      </c>
      <c r="AV38" s="126">
        <v>234.4</v>
      </c>
      <c r="AW38" s="126">
        <v>716.1</v>
      </c>
      <c r="AX38" s="129">
        <v>918.1</v>
      </c>
      <c r="AY38" s="129">
        <v>433.4</v>
      </c>
      <c r="AZ38" s="125">
        <v>2302</v>
      </c>
      <c r="BA38" s="125">
        <v>113.4</v>
      </c>
      <c r="BB38" s="125">
        <v>161.80000000000001</v>
      </c>
      <c r="BC38" s="125">
        <v>254.6</v>
      </c>
      <c r="BD38" s="130">
        <v>320.7</v>
      </c>
      <c r="BE38" s="125">
        <v>850.5</v>
      </c>
      <c r="BF38" s="125">
        <v>133.34055000000001</v>
      </c>
      <c r="BG38" s="131">
        <v>201.26685000000001</v>
      </c>
      <c r="BH38" s="133">
        <v>312.14262000000002</v>
      </c>
      <c r="BI38" s="132">
        <v>362.82637999999997</v>
      </c>
      <c r="BJ38" s="133">
        <v>1009.5764</v>
      </c>
      <c r="BK38" s="133">
        <v>169.47730000000001</v>
      </c>
      <c r="BL38" s="134">
        <f>IF(302.29169="","-",302.29169)</f>
        <v>302.29169000000002</v>
      </c>
      <c r="BM38" s="134">
        <f>IF(429.60747="","-",429.60747)</f>
        <v>429.60746999999998</v>
      </c>
      <c r="BN38" s="134">
        <v>510.20983000000001</v>
      </c>
      <c r="BO38" s="134">
        <v>1411.58629</v>
      </c>
      <c r="BP38" s="134">
        <v>361.75011999999998</v>
      </c>
      <c r="BQ38" s="134">
        <v>341.90107</v>
      </c>
      <c r="BR38" s="134">
        <v>419.26846</v>
      </c>
      <c r="BS38" s="134">
        <v>458.77717999999999</v>
      </c>
      <c r="BT38" s="134">
        <v>1581.6968300000001</v>
      </c>
      <c r="BU38" s="134">
        <v>305.84359999999998</v>
      </c>
      <c r="BV38" s="134">
        <v>371.98397999999997</v>
      </c>
      <c r="BW38" s="134">
        <v>550.07330000000002</v>
      </c>
      <c r="BX38" s="134">
        <v>611.09771000000001</v>
      </c>
      <c r="BY38" s="134">
        <v>1838.9985899999999</v>
      </c>
      <c r="BZ38" s="136">
        <v>330.57056</v>
      </c>
      <c r="CA38" s="136">
        <v>401.47143</v>
      </c>
      <c r="CB38" s="136">
        <v>489.99664999999999</v>
      </c>
      <c r="CC38" s="136">
        <v>582.04714000000001</v>
      </c>
      <c r="CD38" s="136">
        <v>1804.0857800000001</v>
      </c>
      <c r="CE38" s="134">
        <v>389.00047999999998</v>
      </c>
      <c r="CF38" s="134">
        <v>406.35309000000001</v>
      </c>
      <c r="CG38" s="134">
        <v>589.65607999999997</v>
      </c>
      <c r="CH38" s="134">
        <v>829.19863999999995</v>
      </c>
      <c r="CI38" s="136">
        <v>2214.20829</v>
      </c>
      <c r="CJ38" s="136">
        <v>515.04745000000003</v>
      </c>
      <c r="CK38" s="136">
        <v>580.27319</v>
      </c>
      <c r="CL38" s="18">
        <v>41</v>
      </c>
      <c r="CM38" s="100" t="s">
        <v>76</v>
      </c>
    </row>
    <row r="39" spans="1:91" s="13" customFormat="1" ht="31.5">
      <c r="A39" s="18">
        <v>42</v>
      </c>
      <c r="B39" s="100" t="s">
        <v>77</v>
      </c>
      <c r="C39" s="125">
        <v>1218.0999999999999</v>
      </c>
      <c r="D39" s="125">
        <v>840.3</v>
      </c>
      <c r="E39" s="125">
        <v>880</v>
      </c>
      <c r="F39" s="125">
        <v>1045.9000000000001</v>
      </c>
      <c r="G39" s="90">
        <v>3984.3</v>
      </c>
      <c r="H39" s="125">
        <v>885.9</v>
      </c>
      <c r="I39" s="125">
        <v>1020.8</v>
      </c>
      <c r="J39" s="125">
        <v>818.9</v>
      </c>
      <c r="K39" s="125">
        <v>824.5</v>
      </c>
      <c r="L39" s="90">
        <v>3550.1</v>
      </c>
      <c r="M39" s="125">
        <v>759.8</v>
      </c>
      <c r="N39" s="125">
        <v>1169.3</v>
      </c>
      <c r="O39" s="125">
        <v>1387.5</v>
      </c>
      <c r="P39" s="125">
        <v>2208.4</v>
      </c>
      <c r="Q39" s="90">
        <v>5525</v>
      </c>
      <c r="R39" s="125">
        <v>1391.6</v>
      </c>
      <c r="S39" s="125">
        <v>1600</v>
      </c>
      <c r="T39" s="125">
        <v>1780.2</v>
      </c>
      <c r="U39" s="125">
        <v>2525.8000000000002</v>
      </c>
      <c r="V39" s="90">
        <v>7297.6</v>
      </c>
      <c r="W39" s="125">
        <v>1154.3</v>
      </c>
      <c r="X39" s="125">
        <v>1095.5999999999999</v>
      </c>
      <c r="Y39" s="125">
        <v>1349.1</v>
      </c>
      <c r="Z39" s="125">
        <v>1255.4000000000001</v>
      </c>
      <c r="AA39" s="90">
        <v>4854.3999999999996</v>
      </c>
      <c r="AB39" s="125">
        <v>923.5</v>
      </c>
      <c r="AC39" s="125">
        <v>1199</v>
      </c>
      <c r="AD39" s="125">
        <v>1257.2</v>
      </c>
      <c r="AE39" s="125">
        <v>1578.6</v>
      </c>
      <c r="AF39" s="90">
        <v>4958.3</v>
      </c>
      <c r="AG39" s="125">
        <v>1496.4</v>
      </c>
      <c r="AH39" s="125">
        <v>1199</v>
      </c>
      <c r="AI39" s="125">
        <v>1718.2</v>
      </c>
      <c r="AJ39" s="125">
        <v>2408.1</v>
      </c>
      <c r="AK39" s="137">
        <v>6821.7</v>
      </c>
      <c r="AL39" s="128">
        <v>2289.4</v>
      </c>
      <c r="AM39" s="128">
        <v>2574.8000000000002</v>
      </c>
      <c r="AN39" s="128">
        <v>3384.7</v>
      </c>
      <c r="AO39" s="128">
        <v>3999.6</v>
      </c>
      <c r="AP39" s="128">
        <v>12248.5</v>
      </c>
      <c r="AQ39" s="125">
        <v>2197.4</v>
      </c>
      <c r="AR39" s="125">
        <v>5735.2</v>
      </c>
      <c r="AS39" s="125">
        <v>2804.3</v>
      </c>
      <c r="AT39" s="125">
        <v>3097</v>
      </c>
      <c r="AU39" s="125">
        <v>13833.9</v>
      </c>
      <c r="AV39" s="126">
        <v>2083.1</v>
      </c>
      <c r="AW39" s="126">
        <v>2212.1</v>
      </c>
      <c r="AX39" s="129">
        <v>1644.6</v>
      </c>
      <c r="AY39" s="129">
        <v>2930.3</v>
      </c>
      <c r="AZ39" s="125">
        <v>8870.1</v>
      </c>
      <c r="BA39" s="125">
        <v>1669.2</v>
      </c>
      <c r="BB39" s="125">
        <v>1457.7</v>
      </c>
      <c r="BC39" s="135">
        <v>1369.6</v>
      </c>
      <c r="BD39" s="130">
        <v>1886.5</v>
      </c>
      <c r="BE39" s="125">
        <v>6383</v>
      </c>
      <c r="BF39" s="135">
        <v>1279.7086099999999</v>
      </c>
      <c r="BG39" s="135">
        <v>1596.6632199999999</v>
      </c>
      <c r="BH39" s="133">
        <v>2615.46045</v>
      </c>
      <c r="BI39" s="132">
        <v>1704.4229800000001</v>
      </c>
      <c r="BJ39" s="133">
        <v>7196.2552599999999</v>
      </c>
      <c r="BK39" s="133">
        <v>1880.8764900000001</v>
      </c>
      <c r="BL39" s="134">
        <f>IF(3143.34025="","-",3143.34025)</f>
        <v>3143.3402500000002</v>
      </c>
      <c r="BM39" s="134">
        <f>IF(4499.61991="","-",4499.61991)</f>
        <v>4499.6199100000003</v>
      </c>
      <c r="BN39" s="134">
        <v>2050.0932400000002</v>
      </c>
      <c r="BO39" s="134">
        <v>11573.929889999999</v>
      </c>
      <c r="BP39" s="134">
        <v>1779.2548300000001</v>
      </c>
      <c r="BQ39" s="134">
        <v>1842.3374100000001</v>
      </c>
      <c r="BR39" s="134">
        <v>1532.0822599999999</v>
      </c>
      <c r="BS39" s="134">
        <v>2200.6900099999998</v>
      </c>
      <c r="BT39" s="134">
        <v>7354.3645100000003</v>
      </c>
      <c r="BU39" s="134">
        <v>1610.24423</v>
      </c>
      <c r="BV39" s="134">
        <v>1763.4616599999999</v>
      </c>
      <c r="BW39" s="134">
        <v>1809.9247700000001</v>
      </c>
      <c r="BX39" s="134">
        <v>1732.4209499999999</v>
      </c>
      <c r="BY39" s="134">
        <v>6916.0516100000004</v>
      </c>
      <c r="BZ39" s="136">
        <v>1595.6921400000001</v>
      </c>
      <c r="CA39" s="136">
        <v>1421.52143</v>
      </c>
      <c r="CB39" s="136">
        <v>2568.2166000000002</v>
      </c>
      <c r="CC39" s="136">
        <v>2957.4181600000002</v>
      </c>
      <c r="CD39" s="136">
        <v>8542.8483300000007</v>
      </c>
      <c r="CE39" s="134">
        <v>2665.4284200000002</v>
      </c>
      <c r="CF39" s="134">
        <v>2386.2796199999998</v>
      </c>
      <c r="CG39" s="134">
        <v>2122.7076099999999</v>
      </c>
      <c r="CH39" s="134">
        <v>2934.64374</v>
      </c>
      <c r="CI39" s="136">
        <v>10109.05939</v>
      </c>
      <c r="CJ39" s="136">
        <v>3682.0231899999999</v>
      </c>
      <c r="CK39" s="136">
        <v>37264.288630000003</v>
      </c>
      <c r="CL39" s="18">
        <v>42</v>
      </c>
      <c r="CM39" s="100" t="s">
        <v>77</v>
      </c>
    </row>
    <row r="40" spans="1:91" s="13" customFormat="1" ht="49.5" customHeight="1">
      <c r="A40" s="18">
        <v>43</v>
      </c>
      <c r="B40" s="100" t="s">
        <v>78</v>
      </c>
      <c r="C40" s="125">
        <v>518.79999999999995</v>
      </c>
      <c r="D40" s="125">
        <v>492.4</v>
      </c>
      <c r="E40" s="125">
        <v>247.6</v>
      </c>
      <c r="F40" s="125">
        <v>1040.3</v>
      </c>
      <c r="G40" s="90">
        <v>2299.1</v>
      </c>
      <c r="H40" s="125">
        <v>476.3</v>
      </c>
      <c r="I40" s="125">
        <v>578.9</v>
      </c>
      <c r="J40" s="125">
        <v>140.30000000000001</v>
      </c>
      <c r="K40" s="125">
        <v>877.4</v>
      </c>
      <c r="L40" s="90">
        <v>2072.9</v>
      </c>
      <c r="M40" s="125">
        <v>877.5</v>
      </c>
      <c r="N40" s="125">
        <v>986.5</v>
      </c>
      <c r="O40" s="125">
        <v>682.1</v>
      </c>
      <c r="P40" s="125">
        <v>1632.8</v>
      </c>
      <c r="Q40" s="90">
        <v>4178.8999999999996</v>
      </c>
      <c r="R40" s="125">
        <v>869.7</v>
      </c>
      <c r="S40" s="125">
        <v>964.3</v>
      </c>
      <c r="T40" s="125">
        <v>810.2</v>
      </c>
      <c r="U40" s="125">
        <v>1725.4</v>
      </c>
      <c r="V40" s="90">
        <v>4369.6000000000004</v>
      </c>
      <c r="W40" s="125">
        <v>343.1</v>
      </c>
      <c r="X40" s="125">
        <v>441.6</v>
      </c>
      <c r="Y40" s="125">
        <v>320</v>
      </c>
      <c r="Z40" s="125">
        <v>411.2</v>
      </c>
      <c r="AA40" s="90">
        <v>1515.9</v>
      </c>
      <c r="AB40" s="125">
        <v>516</v>
      </c>
      <c r="AC40" s="125">
        <v>494.4</v>
      </c>
      <c r="AD40" s="125">
        <v>469.6</v>
      </c>
      <c r="AE40" s="125">
        <v>779.4</v>
      </c>
      <c r="AF40" s="90">
        <v>2259.4</v>
      </c>
      <c r="AG40" s="125">
        <v>451.2</v>
      </c>
      <c r="AH40" s="125">
        <v>771.2</v>
      </c>
      <c r="AI40" s="125">
        <v>639.6</v>
      </c>
      <c r="AJ40" s="125">
        <v>1168.4000000000001</v>
      </c>
      <c r="AK40" s="137">
        <v>3030.4</v>
      </c>
      <c r="AL40" s="128">
        <v>573.4</v>
      </c>
      <c r="AM40" s="128">
        <v>811</v>
      </c>
      <c r="AN40" s="128">
        <v>420</v>
      </c>
      <c r="AO40" s="128">
        <v>674.8</v>
      </c>
      <c r="AP40" s="128">
        <v>2479.1999999999998</v>
      </c>
      <c r="AQ40" s="125">
        <v>431.5</v>
      </c>
      <c r="AR40" s="125">
        <v>726</v>
      </c>
      <c r="AS40" s="125">
        <v>606.9</v>
      </c>
      <c r="AT40" s="125">
        <v>822.3</v>
      </c>
      <c r="AU40" s="125">
        <v>2586.6999999999998</v>
      </c>
      <c r="AV40" s="126">
        <v>303.8</v>
      </c>
      <c r="AW40" s="126">
        <v>527.9</v>
      </c>
      <c r="AX40" s="129">
        <v>431.9</v>
      </c>
      <c r="AY40" s="129">
        <v>532.70000000000005</v>
      </c>
      <c r="AZ40" s="125">
        <v>1796.3</v>
      </c>
      <c r="BA40" s="125">
        <v>451.3</v>
      </c>
      <c r="BB40" s="125">
        <v>479.1</v>
      </c>
      <c r="BC40" s="125">
        <v>539.20000000000005</v>
      </c>
      <c r="BD40" s="130">
        <v>276</v>
      </c>
      <c r="BE40" s="125">
        <v>1745.6</v>
      </c>
      <c r="BF40" s="135">
        <v>323.48079000000001</v>
      </c>
      <c r="BG40" s="135">
        <v>535.27156000000002</v>
      </c>
      <c r="BH40" s="133">
        <v>475.30851000000001</v>
      </c>
      <c r="BI40" s="132">
        <v>586.65218000000004</v>
      </c>
      <c r="BJ40" s="133">
        <v>1920.7130400000001</v>
      </c>
      <c r="BK40" s="133">
        <v>605.09433000000001</v>
      </c>
      <c r="BL40" s="134">
        <f>IF(515.35301="","-",515.35301)</f>
        <v>515.35301000000004</v>
      </c>
      <c r="BM40" s="134">
        <f>IF(525.62339="","-",525.62339)</f>
        <v>525.62338999999997</v>
      </c>
      <c r="BN40" s="134">
        <v>1110.9683399999999</v>
      </c>
      <c r="BO40" s="134">
        <v>2757.0390699999998</v>
      </c>
      <c r="BP40" s="134">
        <v>692.43025</v>
      </c>
      <c r="BQ40" s="134">
        <v>775.74017000000003</v>
      </c>
      <c r="BR40" s="134">
        <v>512.19667000000004</v>
      </c>
      <c r="BS40" s="134">
        <v>878.41588000000002</v>
      </c>
      <c r="BT40" s="134">
        <v>2858.7829700000002</v>
      </c>
      <c r="BU40" s="134">
        <v>745.09126000000003</v>
      </c>
      <c r="BV40" s="134">
        <v>552.48404000000005</v>
      </c>
      <c r="BW40" s="134">
        <v>666.83412999999996</v>
      </c>
      <c r="BX40" s="134">
        <v>570.38921000000005</v>
      </c>
      <c r="BY40" s="134">
        <v>2534.79864</v>
      </c>
      <c r="BZ40" s="136">
        <v>509.94763999999998</v>
      </c>
      <c r="CA40" s="136">
        <v>249.19739999999999</v>
      </c>
      <c r="CB40" s="136">
        <v>491.27654999999999</v>
      </c>
      <c r="CC40" s="136">
        <v>497.29489999999998</v>
      </c>
      <c r="CD40" s="136">
        <v>1747.71649</v>
      </c>
      <c r="CE40" s="134">
        <v>499.99993999999998</v>
      </c>
      <c r="CF40" s="134">
        <v>434.59469000000001</v>
      </c>
      <c r="CG40" s="134">
        <v>582.58785</v>
      </c>
      <c r="CH40" s="134">
        <v>781.21911999999998</v>
      </c>
      <c r="CI40" s="136">
        <v>2298.4016000000001</v>
      </c>
      <c r="CJ40" s="136">
        <v>314.2867</v>
      </c>
      <c r="CK40" s="136">
        <v>1112.3102100000001</v>
      </c>
      <c r="CL40" s="18">
        <v>43</v>
      </c>
      <c r="CM40" s="100" t="s">
        <v>78</v>
      </c>
    </row>
    <row r="41" spans="1:91" s="13" customFormat="1" ht="31.5">
      <c r="A41" s="12" t="s">
        <v>16</v>
      </c>
      <c r="B41" s="99" t="s">
        <v>79</v>
      </c>
      <c r="C41" s="109">
        <v>53529.3</v>
      </c>
      <c r="D41" s="109">
        <v>78108.5</v>
      </c>
      <c r="E41" s="109">
        <v>73380.800000000003</v>
      </c>
      <c r="F41" s="109">
        <v>99393.8</v>
      </c>
      <c r="G41" s="89">
        <v>304412.40000000002</v>
      </c>
      <c r="H41" s="109">
        <v>56787.7</v>
      </c>
      <c r="I41" s="109">
        <v>82043.8</v>
      </c>
      <c r="J41" s="109">
        <v>87663</v>
      </c>
      <c r="K41" s="109">
        <v>92760.8</v>
      </c>
      <c r="L41" s="89">
        <v>319255.3</v>
      </c>
      <c r="M41" s="109">
        <v>97730.8</v>
      </c>
      <c r="N41" s="109">
        <v>110327.5</v>
      </c>
      <c r="O41" s="109">
        <v>108794.1</v>
      </c>
      <c r="P41" s="109">
        <v>121692.6</v>
      </c>
      <c r="Q41" s="89">
        <v>438545</v>
      </c>
      <c r="R41" s="109">
        <v>121427.7</v>
      </c>
      <c r="S41" s="109">
        <v>159678.29999999999</v>
      </c>
      <c r="T41" s="109">
        <v>148795.20000000001</v>
      </c>
      <c r="U41" s="109">
        <v>134907.29999999999</v>
      </c>
      <c r="V41" s="89">
        <v>564808.5</v>
      </c>
      <c r="W41" s="109">
        <v>86560.6</v>
      </c>
      <c r="X41" s="109">
        <v>114741</v>
      </c>
      <c r="Y41" s="109">
        <v>115465.60000000001</v>
      </c>
      <c r="Z41" s="109">
        <v>144858.70000000001</v>
      </c>
      <c r="AA41" s="89">
        <v>461625.9</v>
      </c>
      <c r="AB41" s="109">
        <v>103005.3</v>
      </c>
      <c r="AC41" s="109">
        <v>133015.9</v>
      </c>
      <c r="AD41" s="109">
        <v>132424.20000000001</v>
      </c>
      <c r="AE41" s="109">
        <v>152240.1</v>
      </c>
      <c r="AF41" s="89">
        <v>520685.5</v>
      </c>
      <c r="AG41" s="109">
        <v>141489.29999999999</v>
      </c>
      <c r="AH41" s="109">
        <v>175712.4</v>
      </c>
      <c r="AI41" s="109">
        <v>171149.3</v>
      </c>
      <c r="AJ41" s="109">
        <v>184807.8</v>
      </c>
      <c r="AK41" s="110">
        <v>673158.8</v>
      </c>
      <c r="AL41" s="112">
        <v>150551.5</v>
      </c>
      <c r="AM41" s="112">
        <v>190704.1</v>
      </c>
      <c r="AN41" s="112">
        <v>176805.7</v>
      </c>
      <c r="AO41" s="112">
        <v>187719.5</v>
      </c>
      <c r="AP41" s="112">
        <v>705780.8</v>
      </c>
      <c r="AQ41" s="112">
        <v>176856</v>
      </c>
      <c r="AR41" s="112">
        <v>207429.9</v>
      </c>
      <c r="AS41" s="112">
        <v>191299.9</v>
      </c>
      <c r="AT41" s="112">
        <v>206712.5</v>
      </c>
      <c r="AU41" s="112">
        <v>782298.3</v>
      </c>
      <c r="AV41" s="116">
        <v>178103.8</v>
      </c>
      <c r="AW41" s="112">
        <v>218141.1</v>
      </c>
      <c r="AX41" s="112">
        <v>193701.9</v>
      </c>
      <c r="AY41" s="112">
        <v>206950.7</v>
      </c>
      <c r="AZ41" s="112">
        <v>796897.5</v>
      </c>
      <c r="BA41" s="112">
        <v>140571.4</v>
      </c>
      <c r="BB41" s="112">
        <v>170775</v>
      </c>
      <c r="BC41" s="109">
        <v>152494.6</v>
      </c>
      <c r="BD41" s="112">
        <v>162185.60000000001</v>
      </c>
      <c r="BE41" s="112">
        <v>626026.6</v>
      </c>
      <c r="BF41" s="112">
        <v>133525.58867999999</v>
      </c>
      <c r="BG41" s="112">
        <v>172411.66226000001</v>
      </c>
      <c r="BH41" s="121">
        <v>158505.09677</v>
      </c>
      <c r="BI41" s="122">
        <v>164972.57177000001</v>
      </c>
      <c r="BJ41" s="123">
        <v>629414.91948000004</v>
      </c>
      <c r="BK41" s="123">
        <v>170915.52288999999</v>
      </c>
      <c r="BL41" s="124">
        <f>IF(183649.44845="","-",183649.44845)</f>
        <v>183649.44845</v>
      </c>
      <c r="BM41" s="124">
        <f>IF(182949.14873="","-",182949.14873)</f>
        <v>182949.14872999999</v>
      </c>
      <c r="BN41" s="121">
        <v>181049.01</v>
      </c>
      <c r="BO41" s="121">
        <v>718563.13</v>
      </c>
      <c r="BP41" s="124">
        <v>196719.19844000001</v>
      </c>
      <c r="BQ41" s="124">
        <v>212442.18708</v>
      </c>
      <c r="BR41" s="124">
        <v>202747.89515</v>
      </c>
      <c r="BS41" s="124">
        <v>202084.84651999999</v>
      </c>
      <c r="BT41" s="124">
        <v>813994.12719000003</v>
      </c>
      <c r="BU41" s="124">
        <v>209223.64397</v>
      </c>
      <c r="BV41" s="124">
        <v>214283.44198999999</v>
      </c>
      <c r="BW41" s="124">
        <v>201908.53128</v>
      </c>
      <c r="BX41" s="124">
        <v>216421.78911000001</v>
      </c>
      <c r="BY41" s="124">
        <v>841837.40634999995</v>
      </c>
      <c r="BZ41" s="121">
        <v>221897.24314999999</v>
      </c>
      <c r="CA41" s="121">
        <v>185805.99810999999</v>
      </c>
      <c r="CB41" s="121">
        <v>199765.38376999999</v>
      </c>
      <c r="CC41" s="164">
        <v>212708.39861</v>
      </c>
      <c r="CD41" s="164">
        <v>820177.02364000003</v>
      </c>
      <c r="CE41" s="172">
        <v>240095.15096</v>
      </c>
      <c r="CF41" s="172">
        <v>259847.22261</v>
      </c>
      <c r="CG41" s="172">
        <v>261708.78967999999</v>
      </c>
      <c r="CH41" s="164">
        <v>272080.74813000002</v>
      </c>
      <c r="CI41" s="164">
        <v>1033731.9113799999</v>
      </c>
      <c r="CJ41" s="164">
        <v>283562.36109000002</v>
      </c>
      <c r="CK41" s="164">
        <v>290845.69636</v>
      </c>
      <c r="CL41" s="12" t="s">
        <v>16</v>
      </c>
      <c r="CM41" s="99" t="s">
        <v>79</v>
      </c>
    </row>
    <row r="42" spans="1:91" s="13" customFormat="1">
      <c r="A42" s="18">
        <v>51</v>
      </c>
      <c r="B42" s="100" t="s">
        <v>80</v>
      </c>
      <c r="C42" s="125">
        <v>1236.4000000000001</v>
      </c>
      <c r="D42" s="125">
        <v>1987.7</v>
      </c>
      <c r="E42" s="125">
        <v>2839.2</v>
      </c>
      <c r="F42" s="125">
        <v>2159.3000000000002</v>
      </c>
      <c r="G42" s="90">
        <v>8222.6</v>
      </c>
      <c r="H42" s="125">
        <v>1388.3</v>
      </c>
      <c r="I42" s="125">
        <v>1840.9</v>
      </c>
      <c r="J42" s="125">
        <v>1942.3</v>
      </c>
      <c r="K42" s="125">
        <v>1763.1</v>
      </c>
      <c r="L42" s="90">
        <v>6934.6</v>
      </c>
      <c r="M42" s="125">
        <v>1331.6</v>
      </c>
      <c r="N42" s="125">
        <v>1678</v>
      </c>
      <c r="O42" s="125">
        <v>2384.8000000000002</v>
      </c>
      <c r="P42" s="125">
        <v>1882.8</v>
      </c>
      <c r="Q42" s="90">
        <v>7277.2</v>
      </c>
      <c r="R42" s="125">
        <v>2929.9</v>
      </c>
      <c r="S42" s="125">
        <v>2923.3</v>
      </c>
      <c r="T42" s="125">
        <v>3017.6</v>
      </c>
      <c r="U42" s="125">
        <v>2510.6999999999998</v>
      </c>
      <c r="V42" s="90">
        <v>11381.5</v>
      </c>
      <c r="W42" s="125">
        <v>1518.3</v>
      </c>
      <c r="X42" s="125">
        <v>2025.1</v>
      </c>
      <c r="Y42" s="125">
        <v>2907.5</v>
      </c>
      <c r="Z42" s="125">
        <v>2330.1999999999998</v>
      </c>
      <c r="AA42" s="90">
        <v>8781.1</v>
      </c>
      <c r="AB42" s="125">
        <v>1872.7</v>
      </c>
      <c r="AC42" s="125">
        <v>2105.6999999999998</v>
      </c>
      <c r="AD42" s="125">
        <v>2599.5</v>
      </c>
      <c r="AE42" s="125">
        <v>3583.6</v>
      </c>
      <c r="AF42" s="90">
        <v>10161.5</v>
      </c>
      <c r="AG42" s="125">
        <v>2831.6</v>
      </c>
      <c r="AH42" s="125">
        <v>3295</v>
      </c>
      <c r="AI42" s="125">
        <v>4793.7</v>
      </c>
      <c r="AJ42" s="125">
        <v>5469.7</v>
      </c>
      <c r="AK42" s="137">
        <v>16390</v>
      </c>
      <c r="AL42" s="128">
        <v>2892.3</v>
      </c>
      <c r="AM42" s="128">
        <v>5267.4</v>
      </c>
      <c r="AN42" s="128">
        <v>3321.1</v>
      </c>
      <c r="AO42" s="128">
        <v>5478.1</v>
      </c>
      <c r="AP42" s="128">
        <v>16958.900000000001</v>
      </c>
      <c r="AQ42" s="125">
        <v>4581.2</v>
      </c>
      <c r="AR42" s="128">
        <v>3442.4</v>
      </c>
      <c r="AS42" s="128">
        <v>3376.5</v>
      </c>
      <c r="AT42" s="128">
        <v>3652.3</v>
      </c>
      <c r="AU42" s="125">
        <v>15052.4</v>
      </c>
      <c r="AV42" s="126">
        <v>3222</v>
      </c>
      <c r="AW42" s="126">
        <v>4212</v>
      </c>
      <c r="AX42" s="129">
        <v>3578.7</v>
      </c>
      <c r="AY42" s="129">
        <v>3570.8</v>
      </c>
      <c r="AZ42" s="125">
        <v>14583.5</v>
      </c>
      <c r="BA42" s="125">
        <v>3915</v>
      </c>
      <c r="BB42" s="125">
        <v>2606.5</v>
      </c>
      <c r="BC42" s="125">
        <v>2369.5</v>
      </c>
      <c r="BD42" s="135">
        <v>3311.2</v>
      </c>
      <c r="BE42" s="135">
        <v>12202.2</v>
      </c>
      <c r="BF42" s="135">
        <v>3199.1814800000002</v>
      </c>
      <c r="BG42" s="135">
        <v>3941.2653500000001</v>
      </c>
      <c r="BH42" s="133">
        <v>5434.9706800000004</v>
      </c>
      <c r="BI42" s="132">
        <v>5021.2626799999998</v>
      </c>
      <c r="BJ42" s="133">
        <v>17596.680189999999</v>
      </c>
      <c r="BK42" s="133">
        <v>4510.1196600000003</v>
      </c>
      <c r="BL42" s="134">
        <f>IF(4936.34278="","-",4936.34278)</f>
        <v>4936.3427799999999</v>
      </c>
      <c r="BM42" s="134">
        <f>IF(5771.74862="","-",5771.74862)</f>
        <v>5771.7486200000003</v>
      </c>
      <c r="BN42" s="134">
        <v>5968.6338100000003</v>
      </c>
      <c r="BO42" s="134">
        <v>21186.844870000001</v>
      </c>
      <c r="BP42" s="134">
        <v>5403.22984</v>
      </c>
      <c r="BQ42" s="134">
        <v>5201.2804500000002</v>
      </c>
      <c r="BR42" s="134">
        <v>6409.5352000000003</v>
      </c>
      <c r="BS42" s="134">
        <v>5334.62637</v>
      </c>
      <c r="BT42" s="134">
        <v>22348.671859999999</v>
      </c>
      <c r="BU42" s="134">
        <v>4795.4621699999998</v>
      </c>
      <c r="BV42" s="134">
        <v>5781.0979799999996</v>
      </c>
      <c r="BW42" s="134">
        <v>6075.7861499999999</v>
      </c>
      <c r="BX42" s="134">
        <v>6183.7207399999998</v>
      </c>
      <c r="BY42" s="134">
        <v>22836.067040000002</v>
      </c>
      <c r="BZ42" s="136">
        <v>2739.90744</v>
      </c>
      <c r="CA42" s="136">
        <v>2722.0765900000001</v>
      </c>
      <c r="CB42" s="136">
        <v>3542.7689099999998</v>
      </c>
      <c r="CC42" s="136">
        <v>3913.8401800000001</v>
      </c>
      <c r="CD42" s="136">
        <v>12918.59312</v>
      </c>
      <c r="CE42" s="134">
        <v>2839.7148400000001</v>
      </c>
      <c r="CF42" s="134">
        <v>3307.7544699999999</v>
      </c>
      <c r="CG42" s="134">
        <v>3876.68309</v>
      </c>
      <c r="CH42" s="136">
        <v>5498.1337899999999</v>
      </c>
      <c r="CI42" s="136">
        <v>15522.286190000001</v>
      </c>
      <c r="CJ42" s="136">
        <v>3930.3784300000002</v>
      </c>
      <c r="CK42" s="136">
        <v>4513.4868800000004</v>
      </c>
      <c r="CL42" s="18">
        <v>51</v>
      </c>
      <c r="CM42" s="100" t="s">
        <v>80</v>
      </c>
    </row>
    <row r="43" spans="1:91" s="13" customFormat="1">
      <c r="A43" s="18">
        <v>52</v>
      </c>
      <c r="B43" s="100" t="s">
        <v>81</v>
      </c>
      <c r="C43" s="125">
        <v>2434.6</v>
      </c>
      <c r="D43" s="125">
        <v>3136.4</v>
      </c>
      <c r="E43" s="125">
        <v>3335.3</v>
      </c>
      <c r="F43" s="125">
        <v>3684.1</v>
      </c>
      <c r="G43" s="90">
        <v>12590.4</v>
      </c>
      <c r="H43" s="125">
        <v>2875.8</v>
      </c>
      <c r="I43" s="125">
        <v>2567.1</v>
      </c>
      <c r="J43" s="125">
        <v>2679</v>
      </c>
      <c r="K43" s="125">
        <v>3159</v>
      </c>
      <c r="L43" s="90">
        <v>11280.9</v>
      </c>
      <c r="M43" s="125">
        <v>3256.9</v>
      </c>
      <c r="N43" s="125">
        <v>3071.3</v>
      </c>
      <c r="O43" s="125">
        <v>2558.6</v>
      </c>
      <c r="P43" s="125">
        <v>2798.1</v>
      </c>
      <c r="Q43" s="90">
        <v>11684.9</v>
      </c>
      <c r="R43" s="125">
        <v>3613.4</v>
      </c>
      <c r="S43" s="125">
        <v>4100.3999999999996</v>
      </c>
      <c r="T43" s="125">
        <v>4578.5</v>
      </c>
      <c r="U43" s="125">
        <v>4462.3999999999996</v>
      </c>
      <c r="V43" s="90">
        <v>16754.7</v>
      </c>
      <c r="W43" s="125">
        <v>1944.6</v>
      </c>
      <c r="X43" s="125">
        <v>3011.1</v>
      </c>
      <c r="Y43" s="125">
        <v>3670</v>
      </c>
      <c r="Z43" s="125">
        <v>3358</v>
      </c>
      <c r="AA43" s="90">
        <v>11983.7</v>
      </c>
      <c r="AB43" s="125">
        <v>1909.3</v>
      </c>
      <c r="AC43" s="125">
        <v>2844</v>
      </c>
      <c r="AD43" s="125">
        <v>3504.2</v>
      </c>
      <c r="AE43" s="125">
        <v>3944.3</v>
      </c>
      <c r="AF43" s="90">
        <v>12201.8</v>
      </c>
      <c r="AG43" s="125">
        <v>2858.6</v>
      </c>
      <c r="AH43" s="125">
        <v>4878.6000000000004</v>
      </c>
      <c r="AI43" s="125">
        <v>3650</v>
      </c>
      <c r="AJ43" s="125">
        <v>4903.7</v>
      </c>
      <c r="AK43" s="137">
        <v>16290.9</v>
      </c>
      <c r="AL43" s="128">
        <v>1648.6</v>
      </c>
      <c r="AM43" s="128">
        <v>2911.1</v>
      </c>
      <c r="AN43" s="128">
        <v>3665.8</v>
      </c>
      <c r="AO43" s="128">
        <v>4307.3</v>
      </c>
      <c r="AP43" s="128">
        <v>12532.8</v>
      </c>
      <c r="AQ43" s="125">
        <v>3584</v>
      </c>
      <c r="AR43" s="128">
        <v>4378.6000000000004</v>
      </c>
      <c r="AS43" s="125">
        <v>3989.4</v>
      </c>
      <c r="AT43" s="125">
        <v>6166</v>
      </c>
      <c r="AU43" s="125">
        <v>18118</v>
      </c>
      <c r="AV43" s="126">
        <v>3042.4</v>
      </c>
      <c r="AW43" s="126">
        <v>4573.7</v>
      </c>
      <c r="AX43" s="129">
        <v>4315</v>
      </c>
      <c r="AY43" s="129">
        <v>5142.7</v>
      </c>
      <c r="AZ43" s="125">
        <v>17073.8</v>
      </c>
      <c r="BA43" s="125">
        <v>1963.3</v>
      </c>
      <c r="BB43" s="125">
        <v>3091</v>
      </c>
      <c r="BC43" s="125">
        <v>4060.8</v>
      </c>
      <c r="BD43" s="130">
        <v>3676.3</v>
      </c>
      <c r="BE43" s="125">
        <v>12791.4</v>
      </c>
      <c r="BF43" s="135">
        <v>3068.5282900000002</v>
      </c>
      <c r="BG43" s="135">
        <v>4044.4449800000002</v>
      </c>
      <c r="BH43" s="136">
        <v>3245.9431599999998</v>
      </c>
      <c r="BI43" s="132">
        <v>2565.6481399999998</v>
      </c>
      <c r="BJ43" s="133">
        <v>12924.56457</v>
      </c>
      <c r="BK43" s="133">
        <v>2872.7908200000002</v>
      </c>
      <c r="BL43" s="134">
        <f>IF(2490.85739="","-",2490.85739)</f>
        <v>2490.8573900000001</v>
      </c>
      <c r="BM43" s="134">
        <f>IF(4218.1987="","-",4218.1987)</f>
        <v>4218.1986999999999</v>
      </c>
      <c r="BN43" s="134">
        <v>4466.7817400000004</v>
      </c>
      <c r="BO43" s="134">
        <v>14048.628650000001</v>
      </c>
      <c r="BP43" s="134">
        <v>2715.1893</v>
      </c>
      <c r="BQ43" s="134">
        <v>4196.3644800000002</v>
      </c>
      <c r="BR43" s="134">
        <v>4792.8920500000004</v>
      </c>
      <c r="BS43" s="134">
        <v>4930.2639399999998</v>
      </c>
      <c r="BT43" s="134">
        <v>16634.709770000001</v>
      </c>
      <c r="BU43" s="134">
        <v>3343.2437599999998</v>
      </c>
      <c r="BV43" s="134">
        <v>4714.5351499999997</v>
      </c>
      <c r="BW43" s="134">
        <v>5955.7365</v>
      </c>
      <c r="BX43" s="134">
        <v>2955.8024700000001</v>
      </c>
      <c r="BY43" s="134">
        <v>16969.317879999999</v>
      </c>
      <c r="BZ43" s="136">
        <v>4292.9237999999996</v>
      </c>
      <c r="CA43" s="136">
        <v>3584.0236399999999</v>
      </c>
      <c r="CB43" s="136">
        <v>4159.9748399999999</v>
      </c>
      <c r="CC43" s="136">
        <v>3793.9572699999999</v>
      </c>
      <c r="CD43" s="136">
        <v>15830.87955</v>
      </c>
      <c r="CE43" s="134">
        <v>3653.1673300000002</v>
      </c>
      <c r="CF43" s="134">
        <v>3930.0142900000001</v>
      </c>
      <c r="CG43" s="134">
        <v>4689.9466199999997</v>
      </c>
      <c r="CH43" s="136">
        <v>4389.6486699999996</v>
      </c>
      <c r="CI43" s="136">
        <v>16662.77691</v>
      </c>
      <c r="CJ43" s="136">
        <v>5923.8662999999997</v>
      </c>
      <c r="CK43" s="136">
        <v>9369.3191499999994</v>
      </c>
      <c r="CL43" s="18">
        <v>52</v>
      </c>
      <c r="CM43" s="100" t="s">
        <v>81</v>
      </c>
    </row>
    <row r="44" spans="1:91" s="13" customFormat="1">
      <c r="A44" s="18">
        <v>53</v>
      </c>
      <c r="B44" s="100" t="s">
        <v>82</v>
      </c>
      <c r="C44" s="125">
        <v>2529.3000000000002</v>
      </c>
      <c r="D44" s="125">
        <v>5540.7</v>
      </c>
      <c r="E44" s="125">
        <v>5902.8</v>
      </c>
      <c r="F44" s="125">
        <v>4458.8</v>
      </c>
      <c r="G44" s="90">
        <v>18431.599999999999</v>
      </c>
      <c r="H44" s="125">
        <v>2229.1</v>
      </c>
      <c r="I44" s="125">
        <v>5879.8</v>
      </c>
      <c r="J44" s="125">
        <v>7357.5</v>
      </c>
      <c r="K44" s="125">
        <v>4443.3</v>
      </c>
      <c r="L44" s="90">
        <v>19909.7</v>
      </c>
      <c r="M44" s="125">
        <v>3799.2</v>
      </c>
      <c r="N44" s="125">
        <v>7339</v>
      </c>
      <c r="O44" s="125">
        <v>8612.9</v>
      </c>
      <c r="P44" s="125">
        <v>5789.3</v>
      </c>
      <c r="Q44" s="90">
        <v>25540.400000000001</v>
      </c>
      <c r="R44" s="125">
        <v>5138.8999999999996</v>
      </c>
      <c r="S44" s="125">
        <v>9353.5</v>
      </c>
      <c r="T44" s="125">
        <v>10151.1</v>
      </c>
      <c r="U44" s="125">
        <v>6092.9</v>
      </c>
      <c r="V44" s="90">
        <v>30736.400000000001</v>
      </c>
      <c r="W44" s="125">
        <v>2677.3</v>
      </c>
      <c r="X44" s="125">
        <v>5702.5</v>
      </c>
      <c r="Y44" s="125">
        <v>8311.2999999999993</v>
      </c>
      <c r="Z44" s="125">
        <v>5532.1</v>
      </c>
      <c r="AA44" s="90">
        <v>22223.200000000001</v>
      </c>
      <c r="AB44" s="125">
        <v>2953.7</v>
      </c>
      <c r="AC44" s="125">
        <v>6931.7</v>
      </c>
      <c r="AD44" s="125">
        <v>8738.7000000000007</v>
      </c>
      <c r="AE44" s="125">
        <v>6174.8</v>
      </c>
      <c r="AF44" s="90">
        <v>24798.9</v>
      </c>
      <c r="AG44" s="125">
        <v>4620.8999999999996</v>
      </c>
      <c r="AH44" s="125">
        <v>8697.6</v>
      </c>
      <c r="AI44" s="125">
        <v>11112.5</v>
      </c>
      <c r="AJ44" s="125">
        <v>6425.6</v>
      </c>
      <c r="AK44" s="137">
        <v>30856.6</v>
      </c>
      <c r="AL44" s="128">
        <v>4276.6000000000004</v>
      </c>
      <c r="AM44" s="128">
        <v>9061.2000000000007</v>
      </c>
      <c r="AN44" s="128">
        <v>11007.1</v>
      </c>
      <c r="AO44" s="128">
        <v>8846.4</v>
      </c>
      <c r="AP44" s="128">
        <v>33191.300000000003</v>
      </c>
      <c r="AQ44" s="125">
        <v>4783.8</v>
      </c>
      <c r="AR44" s="128">
        <v>9849.9</v>
      </c>
      <c r="AS44" s="128">
        <v>11549.7</v>
      </c>
      <c r="AT44" s="128">
        <v>7846.4</v>
      </c>
      <c r="AU44" s="125">
        <v>34029.800000000003</v>
      </c>
      <c r="AV44" s="126">
        <v>4948.6000000000004</v>
      </c>
      <c r="AW44" s="126">
        <v>10720.1</v>
      </c>
      <c r="AX44" s="129">
        <v>11782.2</v>
      </c>
      <c r="AY44" s="129">
        <v>7394.3</v>
      </c>
      <c r="AZ44" s="125">
        <v>34845.199999999997</v>
      </c>
      <c r="BA44" s="125">
        <v>4187.8</v>
      </c>
      <c r="BB44" s="125">
        <v>7870.4</v>
      </c>
      <c r="BC44" s="125">
        <v>9847.5</v>
      </c>
      <c r="BD44" s="130">
        <v>5763.4</v>
      </c>
      <c r="BE44" s="125">
        <v>27669.1</v>
      </c>
      <c r="BF44" s="125">
        <v>4437.2291599999999</v>
      </c>
      <c r="BG44" s="135">
        <v>8467.8956099999996</v>
      </c>
      <c r="BH44" s="133">
        <v>9770.1939899999998</v>
      </c>
      <c r="BI44" s="132">
        <v>6361.6638000000003</v>
      </c>
      <c r="BJ44" s="133">
        <v>29036.98256</v>
      </c>
      <c r="BK44" s="133">
        <v>4728.8558899999998</v>
      </c>
      <c r="BL44" s="134">
        <f>IF(9299.66941="","-",9299.66941)</f>
        <v>9299.6694100000004</v>
      </c>
      <c r="BM44" s="134">
        <f>IF(10852.73919="","-",10852.73919)</f>
        <v>10852.73919</v>
      </c>
      <c r="BN44" s="134">
        <v>8035.8352999999997</v>
      </c>
      <c r="BO44" s="134">
        <v>32917.09979</v>
      </c>
      <c r="BP44" s="134">
        <v>5847.8181599999998</v>
      </c>
      <c r="BQ44" s="134">
        <v>10539.689829999999</v>
      </c>
      <c r="BR44" s="134">
        <v>11972.6803</v>
      </c>
      <c r="BS44" s="134">
        <v>8554.2817400000004</v>
      </c>
      <c r="BT44" s="134">
        <v>36914.470029999997</v>
      </c>
      <c r="BU44" s="134">
        <v>6492.30627</v>
      </c>
      <c r="BV44" s="134">
        <v>10631.30335</v>
      </c>
      <c r="BW44" s="134">
        <v>12388.69031</v>
      </c>
      <c r="BX44" s="134">
        <v>9890.8693700000003</v>
      </c>
      <c r="BY44" s="134">
        <v>39403.169300000001</v>
      </c>
      <c r="BZ44" s="136">
        <v>7465.7161800000003</v>
      </c>
      <c r="CA44" s="136">
        <v>9295.3702599999997</v>
      </c>
      <c r="CB44" s="136">
        <v>14979.46687</v>
      </c>
      <c r="CC44" s="136">
        <v>11266.897989999999</v>
      </c>
      <c r="CD44" s="136">
        <v>43007.451300000001</v>
      </c>
      <c r="CE44" s="134">
        <v>8531.8071</v>
      </c>
      <c r="CF44" s="134">
        <v>14369.26881</v>
      </c>
      <c r="CG44" s="134">
        <v>15542.1998</v>
      </c>
      <c r="CH44" s="136">
        <v>12660.53937</v>
      </c>
      <c r="CI44" s="136">
        <v>51103.81508</v>
      </c>
      <c r="CJ44" s="136">
        <v>9354.91482</v>
      </c>
      <c r="CK44" s="136">
        <v>13220.2788</v>
      </c>
      <c r="CL44" s="18">
        <v>53</v>
      </c>
      <c r="CM44" s="100" t="s">
        <v>82</v>
      </c>
    </row>
    <row r="45" spans="1:91" s="13" customFormat="1">
      <c r="A45" s="18">
        <v>54</v>
      </c>
      <c r="B45" s="100" t="s">
        <v>83</v>
      </c>
      <c r="C45" s="125">
        <v>12891.6</v>
      </c>
      <c r="D45" s="125">
        <v>17552.3</v>
      </c>
      <c r="E45" s="125">
        <v>16023.1</v>
      </c>
      <c r="F45" s="125">
        <v>26378.7</v>
      </c>
      <c r="G45" s="90">
        <v>72845.7</v>
      </c>
      <c r="H45" s="125">
        <v>14063.6</v>
      </c>
      <c r="I45" s="125">
        <v>22277.599999999999</v>
      </c>
      <c r="J45" s="125">
        <v>20837</v>
      </c>
      <c r="K45" s="125">
        <v>28724.5</v>
      </c>
      <c r="L45" s="90">
        <v>85902.7</v>
      </c>
      <c r="M45" s="125">
        <v>27067.599999999999</v>
      </c>
      <c r="N45" s="125">
        <v>25423</v>
      </c>
      <c r="O45" s="125">
        <v>25844</v>
      </c>
      <c r="P45" s="125">
        <v>37452.800000000003</v>
      </c>
      <c r="Q45" s="90">
        <v>115787.4</v>
      </c>
      <c r="R45" s="125">
        <v>29989.5</v>
      </c>
      <c r="S45" s="125">
        <v>39814.199999999997</v>
      </c>
      <c r="T45" s="125">
        <v>33636.5</v>
      </c>
      <c r="U45" s="125">
        <v>50345.599999999999</v>
      </c>
      <c r="V45" s="90">
        <v>153785.79999999999</v>
      </c>
      <c r="W45" s="125">
        <v>32408.3</v>
      </c>
      <c r="X45" s="125">
        <v>35526</v>
      </c>
      <c r="Y45" s="125">
        <v>35499.599999999999</v>
      </c>
      <c r="Z45" s="125">
        <v>69595.100000000006</v>
      </c>
      <c r="AA45" s="90">
        <v>173029</v>
      </c>
      <c r="AB45" s="125">
        <v>39262.699999999997</v>
      </c>
      <c r="AC45" s="125">
        <v>39830.400000000001</v>
      </c>
      <c r="AD45" s="125">
        <v>44758.9</v>
      </c>
      <c r="AE45" s="125">
        <v>57426.400000000001</v>
      </c>
      <c r="AF45" s="90">
        <v>181278.4</v>
      </c>
      <c r="AG45" s="125">
        <v>40928.6</v>
      </c>
      <c r="AH45" s="125">
        <v>56053.7</v>
      </c>
      <c r="AI45" s="125">
        <v>47902.3</v>
      </c>
      <c r="AJ45" s="125">
        <v>72605.100000000006</v>
      </c>
      <c r="AK45" s="137">
        <v>217489.7</v>
      </c>
      <c r="AL45" s="128">
        <v>44726</v>
      </c>
      <c r="AM45" s="128">
        <v>57024.4</v>
      </c>
      <c r="AN45" s="128">
        <v>56874.3</v>
      </c>
      <c r="AO45" s="128">
        <v>63863.8</v>
      </c>
      <c r="AP45" s="128">
        <v>222488.5</v>
      </c>
      <c r="AQ45" s="125">
        <v>53654.1</v>
      </c>
      <c r="AR45" s="125">
        <v>61712.6</v>
      </c>
      <c r="AS45" s="128">
        <v>60355</v>
      </c>
      <c r="AT45" s="128">
        <v>84979.3</v>
      </c>
      <c r="AU45" s="128">
        <v>260701</v>
      </c>
      <c r="AV45" s="126">
        <v>58069.9</v>
      </c>
      <c r="AW45" s="126">
        <v>73449.100000000006</v>
      </c>
      <c r="AX45" s="135">
        <v>57943.9</v>
      </c>
      <c r="AY45" s="129">
        <v>85537.3</v>
      </c>
      <c r="AZ45" s="125">
        <v>275000.2</v>
      </c>
      <c r="BA45" s="125">
        <v>39372.800000000003</v>
      </c>
      <c r="BB45" s="135">
        <v>48836.9</v>
      </c>
      <c r="BC45" s="125">
        <v>43987.9</v>
      </c>
      <c r="BD45" s="130">
        <v>61294.6</v>
      </c>
      <c r="BE45" s="125">
        <v>193492.2</v>
      </c>
      <c r="BF45" s="135">
        <v>28065.200799999999</v>
      </c>
      <c r="BG45" s="135">
        <v>46805.429250000001</v>
      </c>
      <c r="BH45" s="133">
        <v>47112.894010000004</v>
      </c>
      <c r="BI45" s="132">
        <v>62981.050009999999</v>
      </c>
      <c r="BJ45" s="133">
        <v>184964.57407</v>
      </c>
      <c r="BK45" s="133">
        <v>47942.865550000002</v>
      </c>
      <c r="BL45" s="134">
        <f>IF(55178.7417="","-",55178.7417)</f>
        <v>55178.741699999999</v>
      </c>
      <c r="BM45" s="134">
        <f>IF(54992.74926="","-",54992.74926)</f>
        <v>54992.749259999997</v>
      </c>
      <c r="BN45" s="136">
        <v>61555.32</v>
      </c>
      <c r="BO45" s="136">
        <v>219669.68</v>
      </c>
      <c r="BP45" s="134">
        <v>53645.064939999997</v>
      </c>
      <c r="BQ45" s="134">
        <v>56603.79537</v>
      </c>
      <c r="BR45" s="134">
        <v>55577.21744</v>
      </c>
      <c r="BS45" s="134">
        <v>73434.836909999998</v>
      </c>
      <c r="BT45" s="134">
        <v>239260.91466000001</v>
      </c>
      <c r="BU45" s="134">
        <v>62462.18939</v>
      </c>
      <c r="BV45" s="134">
        <v>61609.891369999998</v>
      </c>
      <c r="BW45" s="134">
        <v>59201.438699999999</v>
      </c>
      <c r="BX45" s="134">
        <v>85668.415089999995</v>
      </c>
      <c r="BY45" s="134">
        <v>268941.93455000001</v>
      </c>
      <c r="BZ45" s="136">
        <v>57417.150289999998</v>
      </c>
      <c r="CA45" s="136">
        <v>60773.00909</v>
      </c>
      <c r="CB45" s="136">
        <v>58210.539019999997</v>
      </c>
      <c r="CC45" s="136">
        <v>81621.117329999994</v>
      </c>
      <c r="CD45" s="136">
        <v>258021.81573</v>
      </c>
      <c r="CE45" s="134">
        <v>70461.761079999997</v>
      </c>
      <c r="CF45" s="134">
        <v>79272.524430000005</v>
      </c>
      <c r="CG45" s="134">
        <v>86719.595270000005</v>
      </c>
      <c r="CH45" s="136">
        <v>100027.36254</v>
      </c>
      <c r="CI45" s="136">
        <v>336481.24332000001</v>
      </c>
      <c r="CJ45" s="136">
        <v>76706.78486</v>
      </c>
      <c r="CK45" s="136">
        <v>71425.051860000007</v>
      </c>
      <c r="CL45" s="18">
        <v>54</v>
      </c>
      <c r="CM45" s="100" t="s">
        <v>83</v>
      </c>
    </row>
    <row r="46" spans="1:91" s="13" customFormat="1" ht="31.5">
      <c r="A46" s="18">
        <v>55</v>
      </c>
      <c r="B46" s="100" t="s">
        <v>84</v>
      </c>
      <c r="C46" s="125">
        <v>8677.6</v>
      </c>
      <c r="D46" s="125">
        <v>10297.5</v>
      </c>
      <c r="E46" s="125">
        <v>11368.9</v>
      </c>
      <c r="F46" s="125">
        <v>13433</v>
      </c>
      <c r="G46" s="90">
        <v>43777</v>
      </c>
      <c r="H46" s="125">
        <v>11167.7</v>
      </c>
      <c r="I46" s="125">
        <v>12074.2</v>
      </c>
      <c r="J46" s="125">
        <v>14536.7</v>
      </c>
      <c r="K46" s="125">
        <v>16630.2</v>
      </c>
      <c r="L46" s="90">
        <v>54408.800000000003</v>
      </c>
      <c r="M46" s="125">
        <v>15819.7</v>
      </c>
      <c r="N46" s="125">
        <v>18026.099999999999</v>
      </c>
      <c r="O46" s="125">
        <v>19218.7</v>
      </c>
      <c r="P46" s="125">
        <v>23346.6</v>
      </c>
      <c r="Q46" s="90">
        <v>76411.100000000006</v>
      </c>
      <c r="R46" s="125">
        <v>20277.7</v>
      </c>
      <c r="S46" s="125">
        <v>24189.1</v>
      </c>
      <c r="T46" s="125">
        <v>27492.2</v>
      </c>
      <c r="U46" s="125">
        <v>24658</v>
      </c>
      <c r="V46" s="90">
        <v>96617</v>
      </c>
      <c r="W46" s="125">
        <v>16331.8</v>
      </c>
      <c r="X46" s="125">
        <v>19371.900000000001</v>
      </c>
      <c r="Y46" s="125">
        <v>21915.599999999999</v>
      </c>
      <c r="Z46" s="125">
        <v>24523.5</v>
      </c>
      <c r="AA46" s="90">
        <v>82142.8</v>
      </c>
      <c r="AB46" s="125">
        <v>18380.3</v>
      </c>
      <c r="AC46" s="125">
        <v>21008.799999999999</v>
      </c>
      <c r="AD46" s="125">
        <v>22844.400000000001</v>
      </c>
      <c r="AE46" s="125">
        <v>26179.8</v>
      </c>
      <c r="AF46" s="90">
        <v>88413.3</v>
      </c>
      <c r="AG46" s="125">
        <v>21138.5</v>
      </c>
      <c r="AH46" s="125">
        <v>26566.799999999999</v>
      </c>
      <c r="AI46" s="125">
        <v>33198.300000000003</v>
      </c>
      <c r="AJ46" s="125">
        <v>35493</v>
      </c>
      <c r="AK46" s="137">
        <v>116396.6</v>
      </c>
      <c r="AL46" s="128">
        <v>26623.9</v>
      </c>
      <c r="AM46" s="128">
        <v>32914</v>
      </c>
      <c r="AN46" s="128">
        <v>39105</v>
      </c>
      <c r="AO46" s="128">
        <v>41680.9</v>
      </c>
      <c r="AP46" s="128">
        <v>140323.79999999999</v>
      </c>
      <c r="AQ46" s="125">
        <v>32393.4</v>
      </c>
      <c r="AR46" s="128">
        <v>33735</v>
      </c>
      <c r="AS46" s="128">
        <v>37284.699999999997</v>
      </c>
      <c r="AT46" s="128">
        <v>38541.800000000003</v>
      </c>
      <c r="AU46" s="125">
        <v>141954.9</v>
      </c>
      <c r="AV46" s="126">
        <v>29580.2</v>
      </c>
      <c r="AW46" s="126">
        <v>31939.8</v>
      </c>
      <c r="AX46" s="135">
        <v>34006.699999999997</v>
      </c>
      <c r="AY46" s="129">
        <v>35373.9</v>
      </c>
      <c r="AZ46" s="125">
        <v>130900.6</v>
      </c>
      <c r="BA46" s="135">
        <v>25730.799999999999</v>
      </c>
      <c r="BB46" s="125">
        <v>27026.2</v>
      </c>
      <c r="BC46" s="125">
        <v>28727.9</v>
      </c>
      <c r="BD46" s="130">
        <v>29756.6</v>
      </c>
      <c r="BE46" s="125">
        <v>111241.5</v>
      </c>
      <c r="BF46" s="135">
        <v>24629.524659999999</v>
      </c>
      <c r="BG46" s="131">
        <v>28917.382730000001</v>
      </c>
      <c r="BH46" s="133">
        <v>28177.76427</v>
      </c>
      <c r="BI46" s="132">
        <v>29087.2412</v>
      </c>
      <c r="BJ46" s="133">
        <v>110811.91286</v>
      </c>
      <c r="BK46" s="133">
        <v>24579.46254</v>
      </c>
      <c r="BL46" s="134">
        <f>IF(27654.66889="","-",27654.66889)</f>
        <v>27654.668890000001</v>
      </c>
      <c r="BM46" s="134">
        <f>IF(28498.2312="","-",28498.2312)</f>
        <v>28498.231199999998</v>
      </c>
      <c r="BN46" s="134">
        <v>30588.089670000001</v>
      </c>
      <c r="BO46" s="134">
        <v>111320.4523</v>
      </c>
      <c r="BP46" s="134">
        <v>26172.333030000002</v>
      </c>
      <c r="BQ46" s="134">
        <v>28798.579010000001</v>
      </c>
      <c r="BR46" s="134">
        <v>27753.348300000001</v>
      </c>
      <c r="BS46" s="134">
        <v>30720.323759999999</v>
      </c>
      <c r="BT46" s="134">
        <v>113444.58409999999</v>
      </c>
      <c r="BU46" s="134">
        <v>26100.930110000001</v>
      </c>
      <c r="BV46" s="134">
        <v>27735.900420000002</v>
      </c>
      <c r="BW46" s="134">
        <v>29208.852449999998</v>
      </c>
      <c r="BX46" s="134">
        <v>33130.612670000002</v>
      </c>
      <c r="BY46" s="134">
        <v>116176.29565</v>
      </c>
      <c r="BZ46" s="136">
        <v>28395.069680000001</v>
      </c>
      <c r="CA46" s="136">
        <v>22323.542570000001</v>
      </c>
      <c r="CB46" s="136">
        <v>29941.79392</v>
      </c>
      <c r="CC46" s="136">
        <v>33438.974829999999</v>
      </c>
      <c r="CD46" s="136">
        <v>114099.38099999999</v>
      </c>
      <c r="CE46" s="134">
        <v>31740.748810000001</v>
      </c>
      <c r="CF46" s="134">
        <v>33478.805829999998</v>
      </c>
      <c r="CG46" s="134">
        <v>35543.686670000003</v>
      </c>
      <c r="CH46" s="136">
        <v>39967.703410000002</v>
      </c>
      <c r="CI46" s="136">
        <v>140730.94472</v>
      </c>
      <c r="CJ46" s="136">
        <v>33299.702640000003</v>
      </c>
      <c r="CK46" s="136">
        <v>36835.896460000004</v>
      </c>
      <c r="CL46" s="18">
        <v>55</v>
      </c>
      <c r="CM46" s="100" t="s">
        <v>84</v>
      </c>
    </row>
    <row r="47" spans="1:91" s="13" customFormat="1">
      <c r="A47" s="18">
        <v>56</v>
      </c>
      <c r="B47" s="100" t="s">
        <v>85</v>
      </c>
      <c r="C47" s="125">
        <v>2900.4</v>
      </c>
      <c r="D47" s="125">
        <v>2913.1</v>
      </c>
      <c r="E47" s="125">
        <v>3192.6</v>
      </c>
      <c r="F47" s="125">
        <v>5001.5</v>
      </c>
      <c r="G47" s="90">
        <v>14007.6</v>
      </c>
      <c r="H47" s="125">
        <v>1146.7</v>
      </c>
      <c r="I47" s="125">
        <v>1704.1</v>
      </c>
      <c r="J47" s="125">
        <v>2347.4</v>
      </c>
      <c r="K47" s="125">
        <v>2915.3</v>
      </c>
      <c r="L47" s="90">
        <v>8113.5</v>
      </c>
      <c r="M47" s="125">
        <v>6358.9</v>
      </c>
      <c r="N47" s="125">
        <v>3701.7</v>
      </c>
      <c r="O47" s="125">
        <v>4515.3</v>
      </c>
      <c r="P47" s="125">
        <v>7825.9</v>
      </c>
      <c r="Q47" s="90">
        <v>22401.8</v>
      </c>
      <c r="R47" s="125">
        <v>11389.7</v>
      </c>
      <c r="S47" s="125">
        <v>4866.2</v>
      </c>
      <c r="T47" s="125">
        <v>7037.4</v>
      </c>
      <c r="U47" s="125">
        <v>4019.3</v>
      </c>
      <c r="V47" s="90">
        <v>27312.6</v>
      </c>
      <c r="W47" s="125">
        <v>4134.1000000000004</v>
      </c>
      <c r="X47" s="125">
        <v>2659.2</v>
      </c>
      <c r="Y47" s="125">
        <v>3402.8</v>
      </c>
      <c r="Z47" s="125">
        <v>2671.9</v>
      </c>
      <c r="AA47" s="90">
        <v>12868</v>
      </c>
      <c r="AB47" s="125">
        <v>6770.1</v>
      </c>
      <c r="AC47" s="125">
        <v>3711.6</v>
      </c>
      <c r="AD47" s="125">
        <v>1597.9</v>
      </c>
      <c r="AE47" s="125">
        <v>8340.5</v>
      </c>
      <c r="AF47" s="90">
        <v>20420.099999999999</v>
      </c>
      <c r="AG47" s="125">
        <v>15937</v>
      </c>
      <c r="AH47" s="125">
        <v>6815</v>
      </c>
      <c r="AI47" s="125">
        <v>10683.4</v>
      </c>
      <c r="AJ47" s="125">
        <v>8258</v>
      </c>
      <c r="AK47" s="137">
        <v>41693.4</v>
      </c>
      <c r="AL47" s="128">
        <v>13692.1</v>
      </c>
      <c r="AM47" s="128">
        <v>8953.1</v>
      </c>
      <c r="AN47" s="128">
        <v>10467.799999999999</v>
      </c>
      <c r="AO47" s="128">
        <v>7210.8</v>
      </c>
      <c r="AP47" s="128">
        <v>40323.800000000003</v>
      </c>
      <c r="AQ47" s="128">
        <v>17877.099999999999</v>
      </c>
      <c r="AR47" s="125">
        <v>12181.8</v>
      </c>
      <c r="AS47" s="125">
        <v>13753.2</v>
      </c>
      <c r="AT47" s="128">
        <v>8662.7999999999993</v>
      </c>
      <c r="AU47" s="128">
        <v>52474.9</v>
      </c>
      <c r="AV47" s="126">
        <v>17198</v>
      </c>
      <c r="AW47" s="126">
        <v>7640.7</v>
      </c>
      <c r="AX47" s="129">
        <v>13750.8</v>
      </c>
      <c r="AY47" s="129">
        <v>12850.3</v>
      </c>
      <c r="AZ47" s="125">
        <v>51439.8</v>
      </c>
      <c r="BA47" s="125">
        <v>13570.8</v>
      </c>
      <c r="BB47" s="125">
        <v>9782.1</v>
      </c>
      <c r="BC47" s="125">
        <v>14521.7</v>
      </c>
      <c r="BD47" s="130">
        <v>13335.6</v>
      </c>
      <c r="BE47" s="125">
        <v>51210.2</v>
      </c>
      <c r="BF47" s="125">
        <v>18329.47754</v>
      </c>
      <c r="BG47" s="135">
        <v>7497.4001500000004</v>
      </c>
      <c r="BH47" s="133">
        <v>14551.37947</v>
      </c>
      <c r="BI47" s="132">
        <v>11058.61204</v>
      </c>
      <c r="BJ47" s="133">
        <v>51436.869200000001</v>
      </c>
      <c r="BK47" s="133">
        <v>19358.854909999998</v>
      </c>
      <c r="BL47" s="134">
        <f>IF(12027.02145="","-",12027.02145)</f>
        <v>12027.02145</v>
      </c>
      <c r="BM47" s="134">
        <f>IF(19414.09759="","-",19414.09759)</f>
        <v>19414.097590000001</v>
      </c>
      <c r="BN47" s="134">
        <v>12700.520990000001</v>
      </c>
      <c r="BO47" s="134">
        <v>63500.494939999997</v>
      </c>
      <c r="BP47" s="134">
        <v>29129.063730000002</v>
      </c>
      <c r="BQ47" s="134">
        <v>13304.841050000001</v>
      </c>
      <c r="BR47" s="134">
        <v>29556.62486</v>
      </c>
      <c r="BS47" s="134">
        <v>14158.081050000001</v>
      </c>
      <c r="BT47" s="134">
        <v>86148.610690000001</v>
      </c>
      <c r="BU47" s="134">
        <v>27743.25417</v>
      </c>
      <c r="BV47" s="134">
        <v>17597.201249999998</v>
      </c>
      <c r="BW47" s="134">
        <v>25264.47813</v>
      </c>
      <c r="BX47" s="134">
        <v>14027.10017</v>
      </c>
      <c r="BY47" s="134">
        <v>84632.033720000007</v>
      </c>
      <c r="BZ47" s="136">
        <v>34615.882039999997</v>
      </c>
      <c r="CA47" s="136">
        <v>13158.08627</v>
      </c>
      <c r="CB47" s="136">
        <v>17837.270710000001</v>
      </c>
      <c r="CC47" s="136">
        <v>7014.7189900000003</v>
      </c>
      <c r="CD47" s="136">
        <v>72625.958010000002</v>
      </c>
      <c r="CE47" s="134">
        <v>23623.067060000001</v>
      </c>
      <c r="CF47" s="134">
        <v>17139.88538</v>
      </c>
      <c r="CG47" s="134">
        <v>28821.349620000001</v>
      </c>
      <c r="CH47" s="136">
        <v>18538.880130000001</v>
      </c>
      <c r="CI47" s="136">
        <v>88123.182190000007</v>
      </c>
      <c r="CJ47" s="136">
        <v>49110.909500000002</v>
      </c>
      <c r="CK47" s="136">
        <v>33024.771379999998</v>
      </c>
      <c r="CL47" s="18">
        <v>56</v>
      </c>
      <c r="CM47" s="100" t="s">
        <v>85</v>
      </c>
    </row>
    <row r="48" spans="1:91" s="13" customFormat="1">
      <c r="A48" s="18">
        <v>57</v>
      </c>
      <c r="B48" s="100" t="s">
        <v>86</v>
      </c>
      <c r="C48" s="125">
        <v>6083.5</v>
      </c>
      <c r="D48" s="125">
        <v>8924.2000000000007</v>
      </c>
      <c r="E48" s="125">
        <v>9719.7000000000007</v>
      </c>
      <c r="F48" s="125">
        <v>8103.6</v>
      </c>
      <c r="G48" s="90">
        <v>32831</v>
      </c>
      <c r="H48" s="125">
        <v>7943.5</v>
      </c>
      <c r="I48" s="125">
        <v>11294.5</v>
      </c>
      <c r="J48" s="125">
        <v>14124.7</v>
      </c>
      <c r="K48" s="125">
        <v>12741.1</v>
      </c>
      <c r="L48" s="90">
        <v>46103.8</v>
      </c>
      <c r="M48" s="125">
        <v>12126.8</v>
      </c>
      <c r="N48" s="125">
        <v>15770.5</v>
      </c>
      <c r="O48" s="125">
        <v>18460.400000000001</v>
      </c>
      <c r="P48" s="125">
        <v>13467.1</v>
      </c>
      <c r="Q48" s="90">
        <v>59824.800000000003</v>
      </c>
      <c r="R48" s="125">
        <v>11710.3</v>
      </c>
      <c r="S48" s="125">
        <v>18423.900000000001</v>
      </c>
      <c r="T48" s="125">
        <v>21406.3</v>
      </c>
      <c r="U48" s="125">
        <v>12849.1</v>
      </c>
      <c r="V48" s="90">
        <v>64389.599999999999</v>
      </c>
      <c r="W48" s="125">
        <v>5896.5</v>
      </c>
      <c r="X48" s="125">
        <v>9956.7999999999993</v>
      </c>
      <c r="Y48" s="125">
        <v>11766.9</v>
      </c>
      <c r="Z48" s="125">
        <v>10831.5</v>
      </c>
      <c r="AA48" s="90">
        <v>38451.699999999997</v>
      </c>
      <c r="AB48" s="125">
        <v>7695.6</v>
      </c>
      <c r="AC48" s="125">
        <v>11105.2</v>
      </c>
      <c r="AD48" s="125">
        <v>14020.1</v>
      </c>
      <c r="AE48" s="125">
        <v>13927.4</v>
      </c>
      <c r="AF48" s="90">
        <v>46748.3</v>
      </c>
      <c r="AG48" s="125">
        <v>10232.1</v>
      </c>
      <c r="AH48" s="125">
        <v>13771.5</v>
      </c>
      <c r="AI48" s="125">
        <v>21104.7</v>
      </c>
      <c r="AJ48" s="125">
        <v>13888</v>
      </c>
      <c r="AK48" s="137">
        <v>58996.3</v>
      </c>
      <c r="AL48" s="128">
        <v>11370</v>
      </c>
      <c r="AM48" s="128">
        <v>16692.7</v>
      </c>
      <c r="AN48" s="128">
        <v>15011.5</v>
      </c>
      <c r="AO48" s="128">
        <v>14789.9</v>
      </c>
      <c r="AP48" s="128">
        <v>57864.1</v>
      </c>
      <c r="AQ48" s="128">
        <v>10952.4</v>
      </c>
      <c r="AR48" s="125">
        <v>17719.5</v>
      </c>
      <c r="AS48" s="128">
        <v>16175.8</v>
      </c>
      <c r="AT48" s="125">
        <v>13942.4</v>
      </c>
      <c r="AU48" s="128">
        <v>58790.1</v>
      </c>
      <c r="AV48" s="126">
        <v>11399.2</v>
      </c>
      <c r="AW48" s="126">
        <v>16719.7</v>
      </c>
      <c r="AX48" s="129">
        <v>18602.3</v>
      </c>
      <c r="AY48" s="135">
        <v>14401</v>
      </c>
      <c r="AZ48" s="135">
        <v>61122.2</v>
      </c>
      <c r="BA48" s="125">
        <v>9866.1</v>
      </c>
      <c r="BB48" s="125">
        <v>14074.5</v>
      </c>
      <c r="BC48" s="125">
        <v>14137.2</v>
      </c>
      <c r="BD48" s="130">
        <v>11324.6</v>
      </c>
      <c r="BE48" s="125">
        <v>49402.400000000001</v>
      </c>
      <c r="BF48" s="125">
        <v>8480.6919300000009</v>
      </c>
      <c r="BG48" s="131">
        <v>12923.41051</v>
      </c>
      <c r="BH48" s="133">
        <v>12999.04321</v>
      </c>
      <c r="BI48" s="132">
        <v>10797.283890000001</v>
      </c>
      <c r="BJ48" s="133">
        <v>45200.429539999997</v>
      </c>
      <c r="BK48" s="133">
        <v>8237.3291000000008</v>
      </c>
      <c r="BL48" s="134">
        <f>IF(14771.94569="","-",14771.94569)</f>
        <v>14771.94569</v>
      </c>
      <c r="BM48" s="134">
        <f>IF(15391.85248="","-",15391.85248)</f>
        <v>15391.85248</v>
      </c>
      <c r="BN48" s="134">
        <v>13053.56286</v>
      </c>
      <c r="BO48" s="134">
        <v>51454.690130000003</v>
      </c>
      <c r="BP48" s="134">
        <v>11541.14914</v>
      </c>
      <c r="BQ48" s="134">
        <v>15915.69954</v>
      </c>
      <c r="BR48" s="134">
        <v>16326.49172</v>
      </c>
      <c r="BS48" s="134">
        <v>15165.03083</v>
      </c>
      <c r="BT48" s="134">
        <v>58948.371229999997</v>
      </c>
      <c r="BU48" s="134">
        <v>10697.502270000001</v>
      </c>
      <c r="BV48" s="134">
        <v>14540.08987</v>
      </c>
      <c r="BW48" s="134">
        <v>14679.108920000001</v>
      </c>
      <c r="BX48" s="134">
        <v>13094.95563</v>
      </c>
      <c r="BY48" s="134">
        <v>53011.656690000003</v>
      </c>
      <c r="BZ48" s="136">
        <v>11188.16257</v>
      </c>
      <c r="CA48" s="136">
        <v>10488.011060000001</v>
      </c>
      <c r="CB48" s="136">
        <v>12763.687540000001</v>
      </c>
      <c r="CC48" s="165">
        <v>12886.034030000001</v>
      </c>
      <c r="CD48" s="166">
        <v>47325.895199999999</v>
      </c>
      <c r="CE48" s="173">
        <v>12084.48941</v>
      </c>
      <c r="CF48" s="173">
        <v>19036.61897</v>
      </c>
      <c r="CG48" s="173">
        <v>19292.26468</v>
      </c>
      <c r="CH48" s="165">
        <v>22726.488969999999</v>
      </c>
      <c r="CI48" s="166">
        <v>73139.862030000004</v>
      </c>
      <c r="CJ48" s="166">
        <v>15974.17245</v>
      </c>
      <c r="CK48" s="166">
        <v>22760.772669999998</v>
      </c>
      <c r="CL48" s="18">
        <v>57</v>
      </c>
      <c r="CM48" s="100" t="s">
        <v>86</v>
      </c>
    </row>
    <row r="49" spans="1:91" s="13" customFormat="1">
      <c r="A49" s="18">
        <v>58</v>
      </c>
      <c r="B49" s="100" t="s">
        <v>87</v>
      </c>
      <c r="C49" s="125">
        <v>6124.1</v>
      </c>
      <c r="D49" s="125">
        <v>10067.5</v>
      </c>
      <c r="E49" s="125">
        <v>12501.4</v>
      </c>
      <c r="F49" s="125">
        <v>12161.4</v>
      </c>
      <c r="G49" s="90">
        <v>40854.400000000001</v>
      </c>
      <c r="H49" s="125">
        <v>7314.4</v>
      </c>
      <c r="I49" s="125">
        <v>12668.7</v>
      </c>
      <c r="J49" s="125">
        <v>17141.400000000001</v>
      </c>
      <c r="K49" s="125">
        <v>16118.6</v>
      </c>
      <c r="L49" s="90">
        <v>53243.1</v>
      </c>
      <c r="M49" s="125">
        <v>10165.9</v>
      </c>
      <c r="N49" s="125">
        <v>16365.5</v>
      </c>
      <c r="O49" s="125">
        <v>19818</v>
      </c>
      <c r="P49" s="125">
        <v>20931.3</v>
      </c>
      <c r="Q49" s="90">
        <v>67280.7</v>
      </c>
      <c r="R49" s="125">
        <v>14577.5</v>
      </c>
      <c r="S49" s="125">
        <v>25294</v>
      </c>
      <c r="T49" s="125">
        <v>28506</v>
      </c>
      <c r="U49" s="125">
        <v>21742</v>
      </c>
      <c r="V49" s="90">
        <v>90119.5</v>
      </c>
      <c r="W49" s="125">
        <v>10085.1</v>
      </c>
      <c r="X49" s="125">
        <v>14140.7</v>
      </c>
      <c r="Y49" s="125">
        <v>20562.2</v>
      </c>
      <c r="Z49" s="125">
        <v>17254.099999999999</v>
      </c>
      <c r="AA49" s="90">
        <v>62042.1</v>
      </c>
      <c r="AB49" s="125">
        <v>9448.2000000000007</v>
      </c>
      <c r="AC49" s="125">
        <v>19349.900000000001</v>
      </c>
      <c r="AD49" s="125">
        <v>23705.4</v>
      </c>
      <c r="AE49" s="125">
        <v>22526.5</v>
      </c>
      <c r="AF49" s="90">
        <v>75030</v>
      </c>
      <c r="AG49" s="125">
        <v>13507</v>
      </c>
      <c r="AH49" s="125">
        <v>23910.9</v>
      </c>
      <c r="AI49" s="125">
        <v>26548.2</v>
      </c>
      <c r="AJ49" s="125">
        <v>23868.5</v>
      </c>
      <c r="AK49" s="137">
        <v>87834.6</v>
      </c>
      <c r="AL49" s="128">
        <v>14931.4</v>
      </c>
      <c r="AM49" s="128">
        <v>23839.4</v>
      </c>
      <c r="AN49" s="128">
        <v>27133.599999999999</v>
      </c>
      <c r="AO49" s="128">
        <v>28262.2</v>
      </c>
      <c r="AP49" s="128">
        <v>94166.6</v>
      </c>
      <c r="AQ49" s="125">
        <v>16462.400000000001</v>
      </c>
      <c r="AR49" s="128">
        <v>26332.5</v>
      </c>
      <c r="AS49" s="128">
        <v>31260.3</v>
      </c>
      <c r="AT49" s="125">
        <v>28567.5</v>
      </c>
      <c r="AU49" s="125">
        <v>102622.7</v>
      </c>
      <c r="AV49" s="126">
        <v>19642.2</v>
      </c>
      <c r="AW49" s="135">
        <v>32320.5</v>
      </c>
      <c r="AX49" s="129">
        <v>35402</v>
      </c>
      <c r="AY49" s="129">
        <v>29527.1</v>
      </c>
      <c r="AZ49" s="125">
        <v>116891.8</v>
      </c>
      <c r="BA49" s="125">
        <v>17518</v>
      </c>
      <c r="BB49" s="125">
        <v>21107.200000000001</v>
      </c>
      <c r="BC49" s="125">
        <v>24545.3</v>
      </c>
      <c r="BD49" s="130">
        <v>21861.3</v>
      </c>
      <c r="BE49" s="125">
        <v>85031.8</v>
      </c>
      <c r="BF49" s="135">
        <v>14997.55407</v>
      </c>
      <c r="BG49" s="135">
        <v>22539.808799999901</v>
      </c>
      <c r="BH49" s="133">
        <v>25747.331719999998</v>
      </c>
      <c r="BI49" s="132">
        <v>22286.924279999999</v>
      </c>
      <c r="BJ49" s="133">
        <v>85571.618870000006</v>
      </c>
      <c r="BK49" s="133">
        <v>17906.844690000002</v>
      </c>
      <c r="BL49" s="134">
        <f>IF(25138.11699="","-",25138.11699)</f>
        <v>25138.116989999999</v>
      </c>
      <c r="BM49" s="134">
        <f>IF(27964.75428="","-",27964.75428)</f>
        <v>27964.754280000001</v>
      </c>
      <c r="BN49" s="136">
        <v>27641.52</v>
      </c>
      <c r="BO49" s="136">
        <v>98651.23</v>
      </c>
      <c r="BP49" s="134">
        <v>22259.258570000002</v>
      </c>
      <c r="BQ49" s="134">
        <v>28890.949530000002</v>
      </c>
      <c r="BR49" s="134">
        <v>31712.15382</v>
      </c>
      <c r="BS49" s="134">
        <v>29353.956470000001</v>
      </c>
      <c r="BT49" s="134">
        <v>112216.31839</v>
      </c>
      <c r="BU49" s="134">
        <v>24188.7297</v>
      </c>
      <c r="BV49" s="134">
        <v>29110.066750000002</v>
      </c>
      <c r="BW49" s="134">
        <v>31677.024679999999</v>
      </c>
      <c r="BX49" s="134">
        <v>30258.094509999999</v>
      </c>
      <c r="BY49" s="134">
        <v>115233.91564000001</v>
      </c>
      <c r="BZ49" s="136">
        <v>24951.751950000002</v>
      </c>
      <c r="CA49" s="136">
        <v>25184.941610000002</v>
      </c>
      <c r="CB49" s="136">
        <v>36058.763400000003</v>
      </c>
      <c r="CC49" s="136">
        <v>37018.511559999999</v>
      </c>
      <c r="CD49" s="136">
        <v>123213.96851999999</v>
      </c>
      <c r="CE49" s="134">
        <v>32245.243170000002</v>
      </c>
      <c r="CF49" s="134">
        <v>40992.458050000001</v>
      </c>
      <c r="CG49" s="134">
        <v>42782.906349999997</v>
      </c>
      <c r="CH49" s="136">
        <v>41790.901760000001</v>
      </c>
      <c r="CI49" s="136">
        <v>157811.50933</v>
      </c>
      <c r="CJ49" s="136">
        <v>32450.959729999999</v>
      </c>
      <c r="CK49" s="136">
        <v>39879.57703</v>
      </c>
      <c r="CL49" s="18">
        <v>58</v>
      </c>
      <c r="CM49" s="100" t="s">
        <v>87</v>
      </c>
    </row>
    <row r="50" spans="1:91" s="13" customFormat="1" ht="31.5">
      <c r="A50" s="18">
        <v>59</v>
      </c>
      <c r="B50" s="100" t="s">
        <v>88</v>
      </c>
      <c r="C50" s="125">
        <v>10651.8</v>
      </c>
      <c r="D50" s="125">
        <v>17689.099999999999</v>
      </c>
      <c r="E50" s="125">
        <v>8497.7999999999993</v>
      </c>
      <c r="F50" s="125">
        <v>24013.4</v>
      </c>
      <c r="G50" s="91">
        <v>60852.1</v>
      </c>
      <c r="H50" s="125">
        <v>8658.6</v>
      </c>
      <c r="I50" s="125">
        <v>11736.9</v>
      </c>
      <c r="J50" s="125">
        <v>6697</v>
      </c>
      <c r="K50" s="125">
        <v>6265.7</v>
      </c>
      <c r="L50" s="90">
        <v>33358.199999999997</v>
      </c>
      <c r="M50" s="125">
        <v>17804.2</v>
      </c>
      <c r="N50" s="125">
        <v>18952.400000000001</v>
      </c>
      <c r="O50" s="125">
        <v>7381.4</v>
      </c>
      <c r="P50" s="125">
        <v>8198.7000000000007</v>
      </c>
      <c r="Q50" s="90">
        <v>52336.7</v>
      </c>
      <c r="R50" s="125">
        <v>21800.799999999999</v>
      </c>
      <c r="S50" s="125">
        <v>30713.7</v>
      </c>
      <c r="T50" s="125">
        <v>12969.6</v>
      </c>
      <c r="U50" s="125">
        <v>8227.2999999999993</v>
      </c>
      <c r="V50" s="90">
        <v>73711.399999999994</v>
      </c>
      <c r="W50" s="125">
        <v>11564.6</v>
      </c>
      <c r="X50" s="125">
        <v>22347.7</v>
      </c>
      <c r="Y50" s="125">
        <v>7429.7</v>
      </c>
      <c r="Z50" s="125">
        <v>8762.2999999999993</v>
      </c>
      <c r="AA50" s="90">
        <v>50104.3</v>
      </c>
      <c r="AB50" s="125">
        <v>14712.7</v>
      </c>
      <c r="AC50" s="125">
        <v>26128.6</v>
      </c>
      <c r="AD50" s="125">
        <v>10655.1</v>
      </c>
      <c r="AE50" s="125">
        <v>10136.799999999999</v>
      </c>
      <c r="AF50" s="90">
        <v>61633.2</v>
      </c>
      <c r="AG50" s="125">
        <v>29435</v>
      </c>
      <c r="AH50" s="125">
        <v>31723.3</v>
      </c>
      <c r="AI50" s="125">
        <v>12156.2</v>
      </c>
      <c r="AJ50" s="125">
        <v>13896.2</v>
      </c>
      <c r="AK50" s="137">
        <v>87210.7</v>
      </c>
      <c r="AL50" s="128">
        <v>30390.6</v>
      </c>
      <c r="AM50" s="128">
        <v>34040.800000000003</v>
      </c>
      <c r="AN50" s="128">
        <v>10219.5</v>
      </c>
      <c r="AO50" s="128">
        <v>13280.1</v>
      </c>
      <c r="AP50" s="128">
        <v>87931</v>
      </c>
      <c r="AQ50" s="125">
        <v>32567.599999999999</v>
      </c>
      <c r="AR50" s="128">
        <v>38077.599999999999</v>
      </c>
      <c r="AS50" s="128">
        <v>13555.3</v>
      </c>
      <c r="AT50" s="125">
        <v>14354</v>
      </c>
      <c r="AU50" s="128">
        <v>98554.5</v>
      </c>
      <c r="AV50" s="126">
        <v>31001.3</v>
      </c>
      <c r="AW50" s="126">
        <v>36565.5</v>
      </c>
      <c r="AX50" s="135">
        <v>14320.3</v>
      </c>
      <c r="AY50" s="135">
        <v>13153.3</v>
      </c>
      <c r="AZ50" s="135">
        <v>95040.4</v>
      </c>
      <c r="BA50" s="135">
        <v>24446.799999999999</v>
      </c>
      <c r="BB50" s="125">
        <v>36380.199999999997</v>
      </c>
      <c r="BC50" s="125">
        <v>10296.799999999999</v>
      </c>
      <c r="BD50" s="130">
        <v>11862</v>
      </c>
      <c r="BE50" s="125">
        <v>82985.8</v>
      </c>
      <c r="BF50" s="135">
        <v>28318.20075</v>
      </c>
      <c r="BG50" s="135">
        <v>37274.624880000003</v>
      </c>
      <c r="BH50" s="133">
        <v>11465.57626</v>
      </c>
      <c r="BI50" s="132">
        <v>14812.88573</v>
      </c>
      <c r="BJ50" s="133">
        <v>91871.287620000003</v>
      </c>
      <c r="BK50" s="133">
        <v>40778.399729999997</v>
      </c>
      <c r="BL50" s="134">
        <f>IF(32152.08415="","-",32152.08415)</f>
        <v>32152.084149999999</v>
      </c>
      <c r="BM50" s="134">
        <f>IF(15844.77741="","-",15844.77741)</f>
        <v>15844.777410000001</v>
      </c>
      <c r="BN50" s="134">
        <v>17038.749980000001</v>
      </c>
      <c r="BO50" s="134">
        <v>105814.01127</v>
      </c>
      <c r="BP50" s="134">
        <v>40006.09173</v>
      </c>
      <c r="BQ50" s="134">
        <v>48990.987820000002</v>
      </c>
      <c r="BR50" s="134">
        <v>18646.95146</v>
      </c>
      <c r="BS50" s="134">
        <v>20433.445449999901</v>
      </c>
      <c r="BT50" s="134">
        <v>128077.47646000001</v>
      </c>
      <c r="BU50" s="134">
        <v>43400.026129999998</v>
      </c>
      <c r="BV50" s="134">
        <v>42563.35585</v>
      </c>
      <c r="BW50" s="134">
        <v>17457.415440000001</v>
      </c>
      <c r="BX50" s="134">
        <v>21212.21846</v>
      </c>
      <c r="BY50" s="134">
        <v>124633.01588000001</v>
      </c>
      <c r="BZ50" s="136">
        <v>50830.679199999999</v>
      </c>
      <c r="CA50" s="136">
        <v>38276.937019999998</v>
      </c>
      <c r="CB50" s="136">
        <v>22271.118559999999</v>
      </c>
      <c r="CC50" s="136">
        <v>21754.346430000001</v>
      </c>
      <c r="CD50" s="136">
        <v>133133.08121</v>
      </c>
      <c r="CE50" s="134">
        <v>54915.152159999998</v>
      </c>
      <c r="CF50" s="134">
        <v>48319.892379999998</v>
      </c>
      <c r="CG50" s="134">
        <v>24440.157579999999</v>
      </c>
      <c r="CH50" s="136">
        <v>26481.089489999998</v>
      </c>
      <c r="CI50" s="136">
        <v>154156.29160999999</v>
      </c>
      <c r="CJ50" s="136">
        <v>56810.672359999997</v>
      </c>
      <c r="CK50" s="136">
        <v>59816.542130000002</v>
      </c>
      <c r="CL50" s="18">
        <v>59</v>
      </c>
      <c r="CM50" s="100" t="s">
        <v>88</v>
      </c>
    </row>
    <row r="51" spans="1:91" s="13" customFormat="1" ht="31.5">
      <c r="A51" s="12" t="s">
        <v>17</v>
      </c>
      <c r="B51" s="99" t="s">
        <v>89</v>
      </c>
      <c r="C51" s="109">
        <v>90595.6</v>
      </c>
      <c r="D51" s="109">
        <v>133297.20000000001</v>
      </c>
      <c r="E51" s="109">
        <v>140280</v>
      </c>
      <c r="F51" s="109">
        <v>137932.6</v>
      </c>
      <c r="G51" s="92">
        <v>502105.4</v>
      </c>
      <c r="H51" s="109">
        <v>102365.6</v>
      </c>
      <c r="I51" s="109">
        <v>140820.1</v>
      </c>
      <c r="J51" s="109">
        <v>161538.9</v>
      </c>
      <c r="K51" s="109">
        <v>176985.4</v>
      </c>
      <c r="L51" s="89">
        <v>581710</v>
      </c>
      <c r="M51" s="109">
        <v>172421</v>
      </c>
      <c r="N51" s="109">
        <v>204137.9</v>
      </c>
      <c r="O51" s="109">
        <v>200749.6</v>
      </c>
      <c r="P51" s="109">
        <v>218426.1</v>
      </c>
      <c r="Q51" s="89">
        <v>795734.6</v>
      </c>
      <c r="R51" s="109">
        <v>186896.1</v>
      </c>
      <c r="S51" s="109">
        <v>266364.3</v>
      </c>
      <c r="T51" s="109">
        <v>266642.3</v>
      </c>
      <c r="U51" s="109">
        <v>213706.7</v>
      </c>
      <c r="V51" s="89">
        <v>933609.4</v>
      </c>
      <c r="W51" s="109">
        <v>109742.8</v>
      </c>
      <c r="X51" s="109">
        <v>148007.9</v>
      </c>
      <c r="Y51" s="109">
        <v>167973.6</v>
      </c>
      <c r="Z51" s="109">
        <v>173115.7</v>
      </c>
      <c r="AA51" s="89">
        <v>598840</v>
      </c>
      <c r="AB51" s="109">
        <v>124841</v>
      </c>
      <c r="AC51" s="109">
        <v>178635.5</v>
      </c>
      <c r="AD51" s="109">
        <v>205005.7</v>
      </c>
      <c r="AE51" s="109">
        <v>229523.20000000001</v>
      </c>
      <c r="AF51" s="89">
        <v>738005.4</v>
      </c>
      <c r="AG51" s="109">
        <v>185951.2</v>
      </c>
      <c r="AH51" s="109">
        <v>259419</v>
      </c>
      <c r="AI51" s="109">
        <v>262641.8</v>
      </c>
      <c r="AJ51" s="109">
        <v>267850</v>
      </c>
      <c r="AK51" s="110">
        <v>975862</v>
      </c>
      <c r="AL51" s="112">
        <v>198032.3</v>
      </c>
      <c r="AM51" s="112">
        <v>249093</v>
      </c>
      <c r="AN51" s="112">
        <v>245707.3</v>
      </c>
      <c r="AO51" s="112">
        <v>249601</v>
      </c>
      <c r="AP51" s="112">
        <v>942433.6</v>
      </c>
      <c r="AQ51" s="112">
        <v>199500</v>
      </c>
      <c r="AR51" s="112">
        <v>253335.9</v>
      </c>
      <c r="AS51" s="112">
        <v>279977.59999999998</v>
      </c>
      <c r="AT51" s="112">
        <v>264240.09999999998</v>
      </c>
      <c r="AU51" s="112">
        <v>997053.6</v>
      </c>
      <c r="AV51" s="116">
        <v>201057.3</v>
      </c>
      <c r="AW51" s="112">
        <v>269297.2</v>
      </c>
      <c r="AX51" s="112">
        <v>283597.8</v>
      </c>
      <c r="AY51" s="112">
        <v>238350.2</v>
      </c>
      <c r="AZ51" s="112">
        <v>992302.5</v>
      </c>
      <c r="BA51" s="112">
        <v>169850.9</v>
      </c>
      <c r="BB51" s="112">
        <v>211777</v>
      </c>
      <c r="BC51" s="112">
        <v>222974.1</v>
      </c>
      <c r="BD51" s="112">
        <v>203237.3</v>
      </c>
      <c r="BE51" s="112">
        <v>807839.3</v>
      </c>
      <c r="BF51" s="112">
        <v>170735.46739000001</v>
      </c>
      <c r="BG51" s="112">
        <v>231456.94063</v>
      </c>
      <c r="BH51" s="123">
        <v>239237.6317</v>
      </c>
      <c r="BI51" s="122">
        <v>211826.36001</v>
      </c>
      <c r="BJ51" s="123">
        <v>853256.39972999995</v>
      </c>
      <c r="BK51" s="139">
        <v>185354.55507</v>
      </c>
      <c r="BL51" s="124">
        <f>IF(244525.82599="","-",244525.82599)</f>
        <v>244525.82599000001</v>
      </c>
      <c r="BM51" s="124">
        <f>IF(286786.29895="","-",286786.29895)</f>
        <v>286786.29895000003</v>
      </c>
      <c r="BN51" s="121">
        <v>276890.69</v>
      </c>
      <c r="BO51" s="121">
        <v>993557.37</v>
      </c>
      <c r="BP51" s="124">
        <v>255231.49522000001</v>
      </c>
      <c r="BQ51" s="124">
        <v>289818.49651999999</v>
      </c>
      <c r="BR51" s="124">
        <v>304454.18988000002</v>
      </c>
      <c r="BS51" s="124">
        <v>292492.57392</v>
      </c>
      <c r="BT51" s="124">
        <v>1141996.75554</v>
      </c>
      <c r="BU51" s="124">
        <v>231219.97527</v>
      </c>
      <c r="BV51" s="124">
        <v>294543.48995999998</v>
      </c>
      <c r="BW51" s="124">
        <v>315593.35759000003</v>
      </c>
      <c r="BX51" s="124">
        <v>291287.53360999998</v>
      </c>
      <c r="BY51" s="124">
        <v>1132644.3564299999</v>
      </c>
      <c r="BZ51" s="121">
        <v>244185.24106</v>
      </c>
      <c r="CA51" s="121">
        <v>202041.33587000001</v>
      </c>
      <c r="CB51" s="121">
        <v>312445.89662999997</v>
      </c>
      <c r="CC51" s="164">
        <v>307119.91655000002</v>
      </c>
      <c r="CD51" s="164">
        <v>1065792.39011</v>
      </c>
      <c r="CE51" s="172">
        <v>266067.78603000002</v>
      </c>
      <c r="CF51" s="172">
        <v>350624.36495999998</v>
      </c>
      <c r="CG51" s="172">
        <v>348923.54411000002</v>
      </c>
      <c r="CH51" s="172">
        <v>349018.27419999999</v>
      </c>
      <c r="CI51" s="164">
        <v>1314633.9693</v>
      </c>
      <c r="CJ51" s="164">
        <v>286196.75364000001</v>
      </c>
      <c r="CK51" s="164">
        <v>348024.53023999999</v>
      </c>
      <c r="CL51" s="12" t="s">
        <v>17</v>
      </c>
      <c r="CM51" s="99" t="s">
        <v>89</v>
      </c>
    </row>
    <row r="52" spans="1:91" s="13" customFormat="1" ht="36" customHeight="1">
      <c r="A52" s="18">
        <v>61</v>
      </c>
      <c r="B52" s="100" t="s">
        <v>90</v>
      </c>
      <c r="C52" s="125">
        <v>2107.4</v>
      </c>
      <c r="D52" s="125">
        <v>4539.3</v>
      </c>
      <c r="E52" s="125">
        <v>3419.3</v>
      </c>
      <c r="F52" s="125">
        <v>3081.9</v>
      </c>
      <c r="G52" s="90">
        <v>13147.9</v>
      </c>
      <c r="H52" s="125">
        <v>2960.5</v>
      </c>
      <c r="I52" s="125">
        <v>5818.6</v>
      </c>
      <c r="J52" s="125">
        <v>4250.2</v>
      </c>
      <c r="K52" s="125">
        <v>5034</v>
      </c>
      <c r="L52" s="90">
        <v>18063.3</v>
      </c>
      <c r="M52" s="125">
        <v>3874.3</v>
      </c>
      <c r="N52" s="125">
        <v>6199.9</v>
      </c>
      <c r="O52" s="125">
        <v>4797.6000000000004</v>
      </c>
      <c r="P52" s="125">
        <v>6503.9</v>
      </c>
      <c r="Q52" s="90">
        <v>21375.7</v>
      </c>
      <c r="R52" s="125">
        <v>4804.2</v>
      </c>
      <c r="S52" s="125">
        <v>8593</v>
      </c>
      <c r="T52" s="125">
        <v>5237.1000000000004</v>
      </c>
      <c r="U52" s="125">
        <v>6076.9</v>
      </c>
      <c r="V52" s="90">
        <v>24711.200000000001</v>
      </c>
      <c r="W52" s="125">
        <v>3494.5</v>
      </c>
      <c r="X52" s="125">
        <v>7043</v>
      </c>
      <c r="Y52" s="125">
        <v>3457.5</v>
      </c>
      <c r="Z52" s="125">
        <v>6068.3</v>
      </c>
      <c r="AA52" s="90">
        <v>20063.3</v>
      </c>
      <c r="AB52" s="125">
        <v>4050.3</v>
      </c>
      <c r="AC52" s="125">
        <v>5972.9</v>
      </c>
      <c r="AD52" s="125">
        <v>4650.3999999999996</v>
      </c>
      <c r="AE52" s="125">
        <v>7456.1</v>
      </c>
      <c r="AF52" s="90">
        <v>22129.7</v>
      </c>
      <c r="AG52" s="125">
        <v>6283.2</v>
      </c>
      <c r="AH52" s="125">
        <v>8099.7</v>
      </c>
      <c r="AI52" s="125">
        <v>6607.4</v>
      </c>
      <c r="AJ52" s="125">
        <v>7849</v>
      </c>
      <c r="AK52" s="137">
        <v>28839.3</v>
      </c>
      <c r="AL52" s="128">
        <v>5490</v>
      </c>
      <c r="AM52" s="128">
        <v>6751.7</v>
      </c>
      <c r="AN52" s="128">
        <v>4545.3999999999996</v>
      </c>
      <c r="AO52" s="128">
        <v>6435.2</v>
      </c>
      <c r="AP52" s="128">
        <v>23222.3</v>
      </c>
      <c r="AQ52" s="125">
        <v>4899.6000000000004</v>
      </c>
      <c r="AR52" s="125">
        <v>7639.6</v>
      </c>
      <c r="AS52" s="125">
        <v>5849.7</v>
      </c>
      <c r="AT52" s="125">
        <v>8179</v>
      </c>
      <c r="AU52" s="125">
        <v>26567.9</v>
      </c>
      <c r="AV52" s="126">
        <v>7565.7</v>
      </c>
      <c r="AW52" s="126">
        <v>10553.8</v>
      </c>
      <c r="AX52" s="129">
        <v>8037.8</v>
      </c>
      <c r="AY52" s="129">
        <v>7886.9</v>
      </c>
      <c r="AZ52" s="125">
        <v>34044.199999999997</v>
      </c>
      <c r="BA52" s="125">
        <v>6766.8</v>
      </c>
      <c r="BB52" s="125">
        <v>8235.2000000000007</v>
      </c>
      <c r="BC52" s="125">
        <v>7969.8</v>
      </c>
      <c r="BD52" s="130">
        <v>9509.7999999999993</v>
      </c>
      <c r="BE52" s="125">
        <v>32481.599999999999</v>
      </c>
      <c r="BF52" s="125">
        <v>8444.8429699999997</v>
      </c>
      <c r="BG52" s="135">
        <v>10258.21291</v>
      </c>
      <c r="BH52" s="133">
        <v>10414.521559999999</v>
      </c>
      <c r="BI52" s="132">
        <v>10255.707850000001</v>
      </c>
      <c r="BJ52" s="133">
        <v>39373.28529</v>
      </c>
      <c r="BK52" s="133">
        <v>9507.0172899999998</v>
      </c>
      <c r="BL52" s="134">
        <f>IF(8952.15462="","-",8952.15462)</f>
        <v>8952.1546199999993</v>
      </c>
      <c r="BM52" s="134">
        <f>IF(13041.35538="","-",13041.35538)</f>
        <v>13041.355380000001</v>
      </c>
      <c r="BN52" s="134">
        <v>13994.771290000001</v>
      </c>
      <c r="BO52" s="134">
        <v>45495.298580000002</v>
      </c>
      <c r="BP52" s="134">
        <v>16249.16423</v>
      </c>
      <c r="BQ52" s="134">
        <v>14215.57476</v>
      </c>
      <c r="BR52" s="134">
        <v>12071.73422</v>
      </c>
      <c r="BS52" s="134">
        <v>12214.855439999999</v>
      </c>
      <c r="BT52" s="134">
        <v>54751.328650000003</v>
      </c>
      <c r="BU52" s="134">
        <v>11901.05665</v>
      </c>
      <c r="BV52" s="134">
        <v>13754.83325</v>
      </c>
      <c r="BW52" s="134">
        <v>13669.36751</v>
      </c>
      <c r="BX52" s="134">
        <v>15796.38948</v>
      </c>
      <c r="BY52" s="134">
        <v>55121.646890000004</v>
      </c>
      <c r="BZ52" s="136">
        <v>13301.45428</v>
      </c>
      <c r="CA52" s="136">
        <v>5250.5837799999999</v>
      </c>
      <c r="CB52" s="136">
        <v>14321.71989</v>
      </c>
      <c r="CC52" s="136">
        <v>15286.62408</v>
      </c>
      <c r="CD52" s="136">
        <v>48160.382030000001</v>
      </c>
      <c r="CE52" s="134">
        <v>15425.742190000001</v>
      </c>
      <c r="CF52" s="134">
        <v>13390.08914</v>
      </c>
      <c r="CG52" s="134">
        <v>12702.605670000001</v>
      </c>
      <c r="CH52" s="134">
        <v>13635.288280000001</v>
      </c>
      <c r="CI52" s="136">
        <v>55153.725279999999</v>
      </c>
      <c r="CJ52" s="136">
        <v>13195.464830000001</v>
      </c>
      <c r="CK52" s="136">
        <v>15422.57805</v>
      </c>
      <c r="CL52" s="18">
        <v>61</v>
      </c>
      <c r="CM52" s="100" t="s">
        <v>90</v>
      </c>
    </row>
    <row r="53" spans="1:91" s="13" customFormat="1">
      <c r="A53" s="18">
        <v>62</v>
      </c>
      <c r="B53" s="100" t="s">
        <v>91</v>
      </c>
      <c r="C53" s="125">
        <v>3825.7</v>
      </c>
      <c r="D53" s="125">
        <v>5539.8</v>
      </c>
      <c r="E53" s="125">
        <v>6093.6</v>
      </c>
      <c r="F53" s="125">
        <v>8771.9</v>
      </c>
      <c r="G53" s="90">
        <v>24231</v>
      </c>
      <c r="H53" s="125">
        <v>5546.9</v>
      </c>
      <c r="I53" s="125">
        <v>6874.6</v>
      </c>
      <c r="J53" s="125">
        <v>7480.7</v>
      </c>
      <c r="K53" s="125">
        <v>9512.2000000000007</v>
      </c>
      <c r="L53" s="90">
        <v>29414.400000000001</v>
      </c>
      <c r="M53" s="125">
        <v>8162.9</v>
      </c>
      <c r="N53" s="125">
        <v>10541.8</v>
      </c>
      <c r="O53" s="125">
        <v>11271</v>
      </c>
      <c r="P53" s="125">
        <v>15065.2</v>
      </c>
      <c r="Q53" s="90">
        <v>45040.9</v>
      </c>
      <c r="R53" s="125">
        <v>14330.8</v>
      </c>
      <c r="S53" s="125">
        <v>14596.8</v>
      </c>
      <c r="T53" s="125">
        <v>16280.3</v>
      </c>
      <c r="U53" s="125">
        <v>14229.8</v>
      </c>
      <c r="V53" s="90">
        <v>59437.7</v>
      </c>
      <c r="W53" s="125">
        <v>8082.2</v>
      </c>
      <c r="X53" s="125">
        <v>8207.2999999999993</v>
      </c>
      <c r="Y53" s="125">
        <v>10401.4</v>
      </c>
      <c r="Z53" s="125">
        <v>12611.5</v>
      </c>
      <c r="AA53" s="90">
        <v>39302.400000000001</v>
      </c>
      <c r="AB53" s="125">
        <v>10133.4</v>
      </c>
      <c r="AC53" s="125">
        <v>11121.3</v>
      </c>
      <c r="AD53" s="125">
        <v>13136.8</v>
      </c>
      <c r="AE53" s="125">
        <v>17983.5</v>
      </c>
      <c r="AF53" s="90">
        <v>52375</v>
      </c>
      <c r="AG53" s="125">
        <v>17469.900000000001</v>
      </c>
      <c r="AH53" s="125">
        <v>18684.7</v>
      </c>
      <c r="AI53" s="125">
        <v>20054.900000000001</v>
      </c>
      <c r="AJ53" s="125">
        <v>20755.7</v>
      </c>
      <c r="AK53" s="137">
        <v>76965.2</v>
      </c>
      <c r="AL53" s="128">
        <v>18075.5</v>
      </c>
      <c r="AM53" s="128">
        <v>17793.8</v>
      </c>
      <c r="AN53" s="128">
        <v>18575.099999999999</v>
      </c>
      <c r="AO53" s="128">
        <v>20400.900000000001</v>
      </c>
      <c r="AP53" s="128">
        <v>74845.3</v>
      </c>
      <c r="AQ53" s="125">
        <v>15395.2</v>
      </c>
      <c r="AR53" s="125">
        <v>15233.1</v>
      </c>
      <c r="AS53" s="128">
        <v>22203.1</v>
      </c>
      <c r="AT53" s="125">
        <v>19760.400000000001</v>
      </c>
      <c r="AU53" s="125">
        <v>72591.8</v>
      </c>
      <c r="AV53" s="126">
        <v>15062</v>
      </c>
      <c r="AW53" s="126">
        <v>16755.599999999999</v>
      </c>
      <c r="AX53" s="129">
        <v>19084.8</v>
      </c>
      <c r="AY53" s="129">
        <v>15581.9</v>
      </c>
      <c r="AZ53" s="125">
        <v>66484.3</v>
      </c>
      <c r="BA53" s="125">
        <v>10382.799999999999</v>
      </c>
      <c r="BB53" s="125">
        <v>12224.9</v>
      </c>
      <c r="BC53" s="135">
        <v>14837</v>
      </c>
      <c r="BD53" s="130">
        <v>15651</v>
      </c>
      <c r="BE53" s="125">
        <v>53095.7</v>
      </c>
      <c r="BF53" s="125">
        <v>13522.296060000001</v>
      </c>
      <c r="BG53" s="135">
        <v>13440.88818</v>
      </c>
      <c r="BH53" s="133">
        <v>17844.98515</v>
      </c>
      <c r="BI53" s="132">
        <v>14738.15574</v>
      </c>
      <c r="BJ53" s="133">
        <v>59546.325129999997</v>
      </c>
      <c r="BK53" s="133">
        <v>11971.01885</v>
      </c>
      <c r="BL53" s="134">
        <f>IF(12035.41193="","-",12035.41193)</f>
        <v>12035.41193</v>
      </c>
      <c r="BM53" s="134">
        <f>IF(16407.6917="","-",16407.6917)</f>
        <v>16407.691699999999</v>
      </c>
      <c r="BN53" s="134">
        <v>18458.555649999998</v>
      </c>
      <c r="BO53" s="134">
        <v>58872.67813</v>
      </c>
      <c r="BP53" s="134">
        <v>14603.34294</v>
      </c>
      <c r="BQ53" s="134">
        <v>15545.231680000001</v>
      </c>
      <c r="BR53" s="134">
        <v>18909.700219999901</v>
      </c>
      <c r="BS53" s="134">
        <v>18912.221440000001</v>
      </c>
      <c r="BT53" s="134">
        <v>67970.496280000007</v>
      </c>
      <c r="BU53" s="134">
        <v>15077.56358</v>
      </c>
      <c r="BV53" s="134">
        <v>13584.279689999999</v>
      </c>
      <c r="BW53" s="134">
        <v>20611.8727</v>
      </c>
      <c r="BX53" s="134">
        <v>18614.07818</v>
      </c>
      <c r="BY53" s="134">
        <v>67887.794150000002</v>
      </c>
      <c r="BZ53" s="136">
        <v>14990.24474</v>
      </c>
      <c r="CA53" s="136">
        <v>9566.8781500000005</v>
      </c>
      <c r="CB53" s="136">
        <v>17718.32991</v>
      </c>
      <c r="CC53" s="136">
        <v>18352.592779999999</v>
      </c>
      <c r="CD53" s="136">
        <v>60628.045579999998</v>
      </c>
      <c r="CE53" s="134">
        <v>15277.440500000001</v>
      </c>
      <c r="CF53" s="134">
        <v>15766.74872</v>
      </c>
      <c r="CG53" s="134">
        <v>19813.790300000001</v>
      </c>
      <c r="CH53" s="134">
        <v>25375.967619999999</v>
      </c>
      <c r="CI53" s="136">
        <v>76233.947140000004</v>
      </c>
      <c r="CJ53" s="136">
        <v>19797.939040000001</v>
      </c>
      <c r="CK53" s="136">
        <v>20721.419129999998</v>
      </c>
      <c r="CL53" s="18">
        <v>62</v>
      </c>
      <c r="CM53" s="100" t="s">
        <v>91</v>
      </c>
    </row>
    <row r="54" spans="1:91" s="13" customFormat="1">
      <c r="A54" s="18">
        <v>63</v>
      </c>
      <c r="B54" s="100" t="s">
        <v>92</v>
      </c>
      <c r="C54" s="125">
        <v>6624</v>
      </c>
      <c r="D54" s="125">
        <v>7593.9</v>
      </c>
      <c r="E54" s="125">
        <v>8735.7000000000007</v>
      </c>
      <c r="F54" s="125">
        <v>8944.7999999999993</v>
      </c>
      <c r="G54" s="90">
        <v>31898.400000000001</v>
      </c>
      <c r="H54" s="125">
        <v>6462.6</v>
      </c>
      <c r="I54" s="125">
        <v>6336.7</v>
      </c>
      <c r="J54" s="125">
        <v>8901.7999999999993</v>
      </c>
      <c r="K54" s="125">
        <v>9752.6</v>
      </c>
      <c r="L54" s="90">
        <v>31453.7</v>
      </c>
      <c r="M54" s="125">
        <v>7780.3</v>
      </c>
      <c r="N54" s="125">
        <v>9733.2999999999993</v>
      </c>
      <c r="O54" s="125">
        <v>12263.2</v>
      </c>
      <c r="P54" s="125">
        <v>14801.1</v>
      </c>
      <c r="Q54" s="90">
        <v>44577.9</v>
      </c>
      <c r="R54" s="125">
        <v>12107.3</v>
      </c>
      <c r="S54" s="125">
        <v>14986.2</v>
      </c>
      <c r="T54" s="125">
        <v>17631.8</v>
      </c>
      <c r="U54" s="125">
        <v>14333</v>
      </c>
      <c r="V54" s="90">
        <v>59058.3</v>
      </c>
      <c r="W54" s="125">
        <v>5999.3</v>
      </c>
      <c r="X54" s="125">
        <v>9046.6</v>
      </c>
      <c r="Y54" s="125">
        <v>13501.5</v>
      </c>
      <c r="Z54" s="125">
        <v>13393.1</v>
      </c>
      <c r="AA54" s="90">
        <v>41940.5</v>
      </c>
      <c r="AB54" s="125">
        <v>6784.5</v>
      </c>
      <c r="AC54" s="125">
        <v>11706.3</v>
      </c>
      <c r="AD54" s="125">
        <v>14931.3</v>
      </c>
      <c r="AE54" s="125">
        <v>16165.6</v>
      </c>
      <c r="AF54" s="90">
        <v>49587.7</v>
      </c>
      <c r="AG54" s="125">
        <v>9763.5</v>
      </c>
      <c r="AH54" s="125">
        <v>14324</v>
      </c>
      <c r="AI54" s="125">
        <v>19196.900000000001</v>
      </c>
      <c r="AJ54" s="125">
        <v>18288.3</v>
      </c>
      <c r="AK54" s="137">
        <v>61572.7</v>
      </c>
      <c r="AL54" s="128">
        <v>10979.9</v>
      </c>
      <c r="AM54" s="128">
        <v>16815.5</v>
      </c>
      <c r="AN54" s="128">
        <v>19550.400000000001</v>
      </c>
      <c r="AO54" s="128">
        <v>19035.7</v>
      </c>
      <c r="AP54" s="128">
        <v>66381.5</v>
      </c>
      <c r="AQ54" s="125">
        <v>11098.7</v>
      </c>
      <c r="AR54" s="125">
        <v>16016.2</v>
      </c>
      <c r="AS54" s="128">
        <v>21292.6</v>
      </c>
      <c r="AT54" s="128">
        <v>20838.8</v>
      </c>
      <c r="AU54" s="128">
        <v>69246.3</v>
      </c>
      <c r="AV54" s="126">
        <v>13375.7</v>
      </c>
      <c r="AW54" s="135">
        <v>17548</v>
      </c>
      <c r="AX54" s="135">
        <v>23253.1</v>
      </c>
      <c r="AY54" s="135">
        <v>18755.400000000001</v>
      </c>
      <c r="AZ54" s="135">
        <v>72932.2</v>
      </c>
      <c r="BA54" s="125">
        <v>10231.9</v>
      </c>
      <c r="BB54" s="125">
        <v>13881.6</v>
      </c>
      <c r="BC54" s="125">
        <v>18208.900000000001</v>
      </c>
      <c r="BD54" s="130">
        <v>14902.5</v>
      </c>
      <c r="BE54" s="125">
        <v>57224.9</v>
      </c>
      <c r="BF54" s="125">
        <v>9395.3076099999998</v>
      </c>
      <c r="BG54" s="131">
        <v>14498.79083</v>
      </c>
      <c r="BH54" s="133">
        <v>18503.008430000002</v>
      </c>
      <c r="BI54" s="132">
        <v>15312.08987</v>
      </c>
      <c r="BJ54" s="133">
        <v>57709.196739999999</v>
      </c>
      <c r="BK54" s="133">
        <v>11671.882229999999</v>
      </c>
      <c r="BL54" s="134">
        <f>IF(15484.77789="","-",15484.77789)</f>
        <v>15484.777889999999</v>
      </c>
      <c r="BM54" s="134">
        <f>IF(22877.50288="","-",22877.50288)</f>
        <v>22877.50288</v>
      </c>
      <c r="BN54" s="136">
        <v>22470.959999999999</v>
      </c>
      <c r="BO54" s="136">
        <v>72505.119999999995</v>
      </c>
      <c r="BP54" s="134">
        <v>16169.016229999999</v>
      </c>
      <c r="BQ54" s="134">
        <v>20846.605299999999</v>
      </c>
      <c r="BR54" s="134">
        <v>26824.243460000002</v>
      </c>
      <c r="BS54" s="134">
        <v>24157.19686</v>
      </c>
      <c r="BT54" s="134">
        <v>87997.061849999998</v>
      </c>
      <c r="BU54" s="134">
        <v>17239.461510000001</v>
      </c>
      <c r="BV54" s="134">
        <v>22681.493399999999</v>
      </c>
      <c r="BW54" s="134">
        <v>28542.219130000001</v>
      </c>
      <c r="BX54" s="134">
        <v>23224.54997</v>
      </c>
      <c r="BY54" s="134">
        <v>91687.724010000005</v>
      </c>
      <c r="BZ54" s="136">
        <v>17300.783049999998</v>
      </c>
      <c r="CA54" s="136">
        <v>16618.214670000001</v>
      </c>
      <c r="CB54" s="136">
        <v>29934.252960000002</v>
      </c>
      <c r="CC54" s="136">
        <v>26970.926810000001</v>
      </c>
      <c r="CD54" s="136">
        <v>90824.177490000002</v>
      </c>
      <c r="CE54" s="134">
        <v>21544.594359999999</v>
      </c>
      <c r="CF54" s="134">
        <v>27783.090380000001</v>
      </c>
      <c r="CG54" s="134">
        <v>33648.623469999999</v>
      </c>
      <c r="CH54" s="134">
        <v>32751.152750000001</v>
      </c>
      <c r="CI54" s="136">
        <v>115727.46096</v>
      </c>
      <c r="CJ54" s="136">
        <v>23555.400369999999</v>
      </c>
      <c r="CK54" s="136">
        <v>26810.434300000001</v>
      </c>
      <c r="CL54" s="18">
        <v>63</v>
      </c>
      <c r="CM54" s="100" t="s">
        <v>92</v>
      </c>
    </row>
    <row r="55" spans="1:91" s="13" customFormat="1" ht="31.5">
      <c r="A55" s="18">
        <v>64</v>
      </c>
      <c r="B55" s="100" t="s">
        <v>93</v>
      </c>
      <c r="C55" s="125">
        <v>11002.1</v>
      </c>
      <c r="D55" s="125">
        <v>14339.5</v>
      </c>
      <c r="E55" s="125">
        <v>15644.3</v>
      </c>
      <c r="F55" s="125">
        <v>15894.1</v>
      </c>
      <c r="G55" s="90">
        <v>56880</v>
      </c>
      <c r="H55" s="125">
        <v>11007</v>
      </c>
      <c r="I55" s="125">
        <v>13163.4</v>
      </c>
      <c r="J55" s="125">
        <v>14902.7</v>
      </c>
      <c r="K55" s="125">
        <v>15924.1</v>
      </c>
      <c r="L55" s="90">
        <v>54997.2</v>
      </c>
      <c r="M55" s="125">
        <v>13383.6</v>
      </c>
      <c r="N55" s="125">
        <v>18119.5</v>
      </c>
      <c r="O55" s="125">
        <v>19907.2</v>
      </c>
      <c r="P55" s="125">
        <v>21520.1</v>
      </c>
      <c r="Q55" s="90">
        <v>72930.399999999994</v>
      </c>
      <c r="R55" s="125">
        <v>19417.5</v>
      </c>
      <c r="S55" s="125">
        <v>24298.9</v>
      </c>
      <c r="T55" s="125">
        <v>23987.9</v>
      </c>
      <c r="U55" s="125">
        <v>22484.6</v>
      </c>
      <c r="V55" s="90">
        <v>90188.9</v>
      </c>
      <c r="W55" s="125">
        <v>12089.9</v>
      </c>
      <c r="X55" s="125">
        <v>15322.6</v>
      </c>
      <c r="Y55" s="125">
        <v>17909.3</v>
      </c>
      <c r="Z55" s="125">
        <v>19943.400000000001</v>
      </c>
      <c r="AA55" s="90">
        <v>65265.2</v>
      </c>
      <c r="AB55" s="125">
        <v>15331.4</v>
      </c>
      <c r="AC55" s="125">
        <v>19313.900000000001</v>
      </c>
      <c r="AD55" s="125">
        <v>22759.4</v>
      </c>
      <c r="AE55" s="125">
        <v>24099.9</v>
      </c>
      <c r="AF55" s="90">
        <v>81504.600000000006</v>
      </c>
      <c r="AG55" s="125">
        <v>23684.9</v>
      </c>
      <c r="AH55" s="125">
        <v>27222.400000000001</v>
      </c>
      <c r="AI55" s="125">
        <v>28930.6</v>
      </c>
      <c r="AJ55" s="125">
        <v>27600</v>
      </c>
      <c r="AK55" s="137">
        <v>107437.9</v>
      </c>
      <c r="AL55" s="128">
        <v>19549.8</v>
      </c>
      <c r="AM55" s="128">
        <v>25254.799999999999</v>
      </c>
      <c r="AN55" s="128">
        <v>25542.1</v>
      </c>
      <c r="AO55" s="128">
        <v>26014.400000000001</v>
      </c>
      <c r="AP55" s="128">
        <v>96361.1</v>
      </c>
      <c r="AQ55" s="125">
        <v>22273.5</v>
      </c>
      <c r="AR55" s="125">
        <v>28752.1</v>
      </c>
      <c r="AS55" s="128">
        <v>27085.1</v>
      </c>
      <c r="AT55" s="125">
        <v>26689.200000000001</v>
      </c>
      <c r="AU55" s="125">
        <v>104799.9</v>
      </c>
      <c r="AV55" s="126">
        <v>21689.4</v>
      </c>
      <c r="AW55" s="126">
        <v>27467.1</v>
      </c>
      <c r="AX55" s="129">
        <v>26253.4</v>
      </c>
      <c r="AY55" s="129">
        <v>24128.3</v>
      </c>
      <c r="AZ55" s="125">
        <v>99538.2</v>
      </c>
      <c r="BA55" s="135">
        <v>15908.3</v>
      </c>
      <c r="BB55" s="125">
        <v>21925</v>
      </c>
      <c r="BC55" s="125">
        <v>20859.2</v>
      </c>
      <c r="BD55" s="130">
        <v>20360.7</v>
      </c>
      <c r="BE55" s="125">
        <v>79053.2</v>
      </c>
      <c r="BF55" s="135">
        <v>16237.359350000001</v>
      </c>
      <c r="BG55" s="135">
        <v>20652.687849999998</v>
      </c>
      <c r="BH55" s="133">
        <v>21686.508720000002</v>
      </c>
      <c r="BI55" s="132">
        <v>21787.043460000001</v>
      </c>
      <c r="BJ55" s="133">
        <v>80363.59938</v>
      </c>
      <c r="BK55" s="133">
        <v>18204.576150000001</v>
      </c>
      <c r="BL55" s="134">
        <f>IF(21096.1133="","-",21096.1133)</f>
        <v>21096.113300000001</v>
      </c>
      <c r="BM55" s="134">
        <f>IF(23852.33776="","-",23852.33776)</f>
        <v>23852.337759999999</v>
      </c>
      <c r="BN55" s="136">
        <v>25952.38</v>
      </c>
      <c r="BO55" s="136">
        <v>89105.41</v>
      </c>
      <c r="BP55" s="134">
        <v>23407.883590000001</v>
      </c>
      <c r="BQ55" s="134">
        <v>24433.313709999999</v>
      </c>
      <c r="BR55" s="134">
        <v>25183.517220000002</v>
      </c>
      <c r="BS55" s="134">
        <v>27702.347020000001</v>
      </c>
      <c r="BT55" s="134">
        <v>100727.06154</v>
      </c>
      <c r="BU55" s="134">
        <v>24816.65425</v>
      </c>
      <c r="BV55" s="134">
        <v>25799.215680000001</v>
      </c>
      <c r="BW55" s="134">
        <v>27561.610560000001</v>
      </c>
      <c r="BX55" s="134">
        <v>27436.690549999999</v>
      </c>
      <c r="BY55" s="134">
        <v>105614.17104</v>
      </c>
      <c r="BZ55" s="136">
        <v>23120.53685</v>
      </c>
      <c r="CA55" s="136">
        <v>19765.652010000002</v>
      </c>
      <c r="CB55" s="136">
        <v>24804.19874</v>
      </c>
      <c r="CC55" s="166">
        <v>25914.178469999999</v>
      </c>
      <c r="CD55" s="166">
        <v>93604.566070000001</v>
      </c>
      <c r="CE55" s="173">
        <v>24336.986870000001</v>
      </c>
      <c r="CF55" s="173">
        <v>27687.910609999999</v>
      </c>
      <c r="CG55" s="173">
        <v>28691.138019999999</v>
      </c>
      <c r="CH55" s="173">
        <v>33177.788610000003</v>
      </c>
      <c r="CI55" s="166">
        <v>113893.82411</v>
      </c>
      <c r="CJ55" s="166">
        <v>28984.58121</v>
      </c>
      <c r="CK55" s="166">
        <v>38919.892079999998</v>
      </c>
      <c r="CL55" s="18">
        <v>64</v>
      </c>
      <c r="CM55" s="100" t="s">
        <v>93</v>
      </c>
    </row>
    <row r="56" spans="1:91" s="13" customFormat="1" ht="31.5">
      <c r="A56" s="18">
        <v>65</v>
      </c>
      <c r="B56" s="100" t="s">
        <v>94</v>
      </c>
      <c r="C56" s="125">
        <v>32628.799999999999</v>
      </c>
      <c r="D56" s="125">
        <v>40576.699999999997</v>
      </c>
      <c r="E56" s="125">
        <v>35018.5</v>
      </c>
      <c r="F56" s="125">
        <v>36763.300000000003</v>
      </c>
      <c r="G56" s="90">
        <v>144987.29999999999</v>
      </c>
      <c r="H56" s="125">
        <v>29144.799999999999</v>
      </c>
      <c r="I56" s="125">
        <v>40633.599999999999</v>
      </c>
      <c r="J56" s="125">
        <v>39699.800000000003</v>
      </c>
      <c r="K56" s="125">
        <v>43933.599999999999</v>
      </c>
      <c r="L56" s="90">
        <v>153411.79999999999</v>
      </c>
      <c r="M56" s="125">
        <v>36708.199999999997</v>
      </c>
      <c r="N56" s="125">
        <v>54786.7</v>
      </c>
      <c r="O56" s="125">
        <v>40794.6</v>
      </c>
      <c r="P56" s="125">
        <v>54305.5</v>
      </c>
      <c r="Q56" s="90">
        <v>186595</v>
      </c>
      <c r="R56" s="125">
        <v>43105.9</v>
      </c>
      <c r="S56" s="125">
        <v>56047.9</v>
      </c>
      <c r="T56" s="125">
        <v>52277.9</v>
      </c>
      <c r="U56" s="125">
        <v>48703.199999999997</v>
      </c>
      <c r="V56" s="90">
        <v>200134.9</v>
      </c>
      <c r="W56" s="125">
        <v>30086.6</v>
      </c>
      <c r="X56" s="125">
        <v>43074.9</v>
      </c>
      <c r="Y56" s="125">
        <v>40377.1</v>
      </c>
      <c r="Z56" s="125">
        <v>50622.1</v>
      </c>
      <c r="AA56" s="90">
        <v>164160.70000000001</v>
      </c>
      <c r="AB56" s="125">
        <v>38570.9</v>
      </c>
      <c r="AC56" s="125">
        <v>51830.3</v>
      </c>
      <c r="AD56" s="125">
        <v>49426.3</v>
      </c>
      <c r="AE56" s="125">
        <v>62686.6</v>
      </c>
      <c r="AF56" s="90">
        <v>202514.1</v>
      </c>
      <c r="AG56" s="125">
        <v>53690.5</v>
      </c>
      <c r="AH56" s="125">
        <v>77658.899999999994</v>
      </c>
      <c r="AI56" s="125">
        <v>67704.800000000003</v>
      </c>
      <c r="AJ56" s="125">
        <v>83634.600000000006</v>
      </c>
      <c r="AK56" s="137">
        <v>282688.8</v>
      </c>
      <c r="AL56" s="128">
        <v>67227.100000000006</v>
      </c>
      <c r="AM56" s="128">
        <v>75735.8</v>
      </c>
      <c r="AN56" s="128">
        <v>64559.9</v>
      </c>
      <c r="AO56" s="128">
        <v>74881.5</v>
      </c>
      <c r="AP56" s="128">
        <v>282404.3</v>
      </c>
      <c r="AQ56" s="128">
        <v>60126.3</v>
      </c>
      <c r="AR56" s="128">
        <v>72029.8</v>
      </c>
      <c r="AS56" s="128">
        <v>67862.399999999994</v>
      </c>
      <c r="AT56" s="128">
        <v>76477.600000000006</v>
      </c>
      <c r="AU56" s="128">
        <v>276496.09999999998</v>
      </c>
      <c r="AV56" s="126">
        <v>58715.3</v>
      </c>
      <c r="AW56" s="135">
        <v>73944.5</v>
      </c>
      <c r="AX56" s="135">
        <v>61243.4</v>
      </c>
      <c r="AY56" s="135">
        <v>60517.5</v>
      </c>
      <c r="AZ56" s="135">
        <v>254420.7</v>
      </c>
      <c r="BA56" s="135">
        <v>46224</v>
      </c>
      <c r="BB56" s="125">
        <v>55396.2</v>
      </c>
      <c r="BC56" s="135">
        <v>48414.8</v>
      </c>
      <c r="BD56" s="130">
        <v>57715.199999999997</v>
      </c>
      <c r="BE56" s="125">
        <v>207750.2</v>
      </c>
      <c r="BF56" s="135">
        <v>55502.832049999997</v>
      </c>
      <c r="BG56" s="135">
        <v>71374.102540000007</v>
      </c>
      <c r="BH56" s="133">
        <v>59586.073909999999</v>
      </c>
      <c r="BI56" s="132">
        <v>63120.958559999999</v>
      </c>
      <c r="BJ56" s="133">
        <v>249583.96706</v>
      </c>
      <c r="BK56" s="133">
        <v>61493.302680000001</v>
      </c>
      <c r="BL56" s="134">
        <f>IF(71716.29209="","-",71716.29209)</f>
        <v>71716.292090000003</v>
      </c>
      <c r="BM56" s="134">
        <f>IF(69868.1292="","-",69868.1292)</f>
        <v>69868.129199999996</v>
      </c>
      <c r="BN56" s="136">
        <v>73138.080000000002</v>
      </c>
      <c r="BO56" s="136">
        <v>276215.8</v>
      </c>
      <c r="BP56" s="134">
        <v>77965.062250000003</v>
      </c>
      <c r="BQ56" s="134">
        <v>74937.210800000001</v>
      </c>
      <c r="BR56" s="134">
        <v>69108.697799999994</v>
      </c>
      <c r="BS56" s="134">
        <v>73569.819820000004</v>
      </c>
      <c r="BT56" s="134">
        <v>295580.79067000002</v>
      </c>
      <c r="BU56" s="134">
        <v>63704.983899999999</v>
      </c>
      <c r="BV56" s="134">
        <v>73257.674060000005</v>
      </c>
      <c r="BW56" s="134">
        <v>66385.126080000002</v>
      </c>
      <c r="BX56" s="134">
        <v>67823.54651</v>
      </c>
      <c r="BY56" s="134">
        <v>271171.33055000001</v>
      </c>
      <c r="BZ56" s="136">
        <v>66065.023090000002</v>
      </c>
      <c r="CA56" s="136">
        <v>48972.85641</v>
      </c>
      <c r="CB56" s="136">
        <v>70875.760970000003</v>
      </c>
      <c r="CC56" s="136">
        <v>75448.412020000003</v>
      </c>
      <c r="CD56" s="136">
        <v>261362.05249</v>
      </c>
      <c r="CE56" s="134">
        <v>69398.188920000001</v>
      </c>
      <c r="CF56" s="134">
        <v>89980.528779999993</v>
      </c>
      <c r="CG56" s="134">
        <v>78204.775250000006</v>
      </c>
      <c r="CH56" s="134">
        <v>84070.86778</v>
      </c>
      <c r="CI56" s="136">
        <v>321654.36073000001</v>
      </c>
      <c r="CJ56" s="136">
        <v>79023.707389999996</v>
      </c>
      <c r="CK56" s="136">
        <v>85526.539069999999</v>
      </c>
      <c r="CL56" s="18">
        <v>65</v>
      </c>
      <c r="CM56" s="100" t="s">
        <v>94</v>
      </c>
    </row>
    <row r="57" spans="1:91" s="13" customFormat="1" ht="31.5">
      <c r="A57" s="18">
        <v>66</v>
      </c>
      <c r="B57" s="100" t="s">
        <v>95</v>
      </c>
      <c r="C57" s="125">
        <v>12069.7</v>
      </c>
      <c r="D57" s="125">
        <v>20475.099999999999</v>
      </c>
      <c r="E57" s="125">
        <v>23605.7</v>
      </c>
      <c r="F57" s="125">
        <v>20254.3</v>
      </c>
      <c r="G57" s="90">
        <v>76404.800000000003</v>
      </c>
      <c r="H57" s="125">
        <v>14584.5</v>
      </c>
      <c r="I57" s="125">
        <v>19900.099999999999</v>
      </c>
      <c r="J57" s="125">
        <v>24641.599999999999</v>
      </c>
      <c r="K57" s="125">
        <v>23417.5</v>
      </c>
      <c r="L57" s="90">
        <v>82543.7</v>
      </c>
      <c r="M57" s="125">
        <v>18825.599999999999</v>
      </c>
      <c r="N57" s="125">
        <v>24540.5</v>
      </c>
      <c r="O57" s="125">
        <v>27244.400000000001</v>
      </c>
      <c r="P57" s="125">
        <v>28103.4</v>
      </c>
      <c r="Q57" s="90">
        <v>98713.9</v>
      </c>
      <c r="R57" s="125">
        <v>22942.400000000001</v>
      </c>
      <c r="S57" s="125">
        <v>41380.6</v>
      </c>
      <c r="T57" s="125">
        <v>44553.3</v>
      </c>
      <c r="U57" s="125">
        <v>30852.1</v>
      </c>
      <c r="V57" s="90">
        <v>139728.4</v>
      </c>
      <c r="W57" s="125">
        <v>15517.8</v>
      </c>
      <c r="X57" s="125">
        <v>23530.3</v>
      </c>
      <c r="Y57" s="125">
        <v>29765</v>
      </c>
      <c r="Z57" s="125">
        <v>22229.599999999999</v>
      </c>
      <c r="AA57" s="90">
        <v>91042.7</v>
      </c>
      <c r="AB57" s="125">
        <v>15833.5</v>
      </c>
      <c r="AC57" s="125">
        <v>24717.7</v>
      </c>
      <c r="AD57" s="125">
        <v>30968</v>
      </c>
      <c r="AE57" s="125">
        <v>29171.200000000001</v>
      </c>
      <c r="AF57" s="90">
        <v>100690.4</v>
      </c>
      <c r="AG57" s="125">
        <v>21456.2</v>
      </c>
      <c r="AH57" s="125">
        <v>32102.6</v>
      </c>
      <c r="AI57" s="125">
        <v>40224.1</v>
      </c>
      <c r="AJ57" s="125">
        <v>33287.300000000003</v>
      </c>
      <c r="AK57" s="137">
        <v>127070.2</v>
      </c>
      <c r="AL57" s="128">
        <v>21943.5</v>
      </c>
      <c r="AM57" s="128">
        <v>34037.9</v>
      </c>
      <c r="AN57" s="128">
        <v>37414.199999999997</v>
      </c>
      <c r="AO57" s="128">
        <v>31261.200000000001</v>
      </c>
      <c r="AP57" s="128">
        <v>124656.8</v>
      </c>
      <c r="AQ57" s="125">
        <v>26005.200000000001</v>
      </c>
      <c r="AR57" s="125">
        <v>35503.9</v>
      </c>
      <c r="AS57" s="128">
        <v>41278.1</v>
      </c>
      <c r="AT57" s="128">
        <v>31692.400000000001</v>
      </c>
      <c r="AU57" s="125">
        <v>134479.6</v>
      </c>
      <c r="AV57" s="126">
        <v>25424.1</v>
      </c>
      <c r="AW57" s="135">
        <v>34508.9</v>
      </c>
      <c r="AX57" s="135">
        <v>41096.400000000001</v>
      </c>
      <c r="AY57" s="129">
        <v>26716.2</v>
      </c>
      <c r="AZ57" s="135">
        <v>127745.60000000001</v>
      </c>
      <c r="BA57" s="135">
        <v>18441.5</v>
      </c>
      <c r="BB57" s="135">
        <v>26571.7</v>
      </c>
      <c r="BC57" s="135">
        <v>30904</v>
      </c>
      <c r="BD57" s="135">
        <v>23082.400000000001</v>
      </c>
      <c r="BE57" s="135">
        <v>98999.6</v>
      </c>
      <c r="BF57" s="135">
        <v>18651.084490000001</v>
      </c>
      <c r="BG57" s="135">
        <v>26564.389889999999</v>
      </c>
      <c r="BH57" s="133">
        <v>31919.025399999999</v>
      </c>
      <c r="BI57" s="132">
        <v>22408.68433</v>
      </c>
      <c r="BJ57" s="133">
        <v>99543.184110000002</v>
      </c>
      <c r="BK57" s="140">
        <v>18127.454819999999</v>
      </c>
      <c r="BL57" s="134">
        <f>IF(33321.14904="","-",33321.14904)</f>
        <v>33321.149039999997</v>
      </c>
      <c r="BM57" s="134">
        <f>IF(35769.00614="","-",35769.00614)</f>
        <v>35769.006139999998</v>
      </c>
      <c r="BN57" s="134">
        <v>28090.311089999999</v>
      </c>
      <c r="BO57" s="134">
        <v>115307.92109</v>
      </c>
      <c r="BP57" s="134">
        <v>23490.70767</v>
      </c>
      <c r="BQ57" s="134">
        <v>31906.877860000001</v>
      </c>
      <c r="BR57" s="134">
        <v>37954.550479999998</v>
      </c>
      <c r="BS57" s="134">
        <v>34882.861700000001</v>
      </c>
      <c r="BT57" s="134">
        <v>128234.99771</v>
      </c>
      <c r="BU57" s="134">
        <v>24697.42972</v>
      </c>
      <c r="BV57" s="134">
        <v>34667.909910000002</v>
      </c>
      <c r="BW57" s="134">
        <v>38016.47395</v>
      </c>
      <c r="BX57" s="134">
        <v>33508.683700000001</v>
      </c>
      <c r="BY57" s="134">
        <v>130890.49728</v>
      </c>
      <c r="BZ57" s="136">
        <v>28866.095929999999</v>
      </c>
      <c r="CA57" s="136">
        <v>28449.224340000001</v>
      </c>
      <c r="CB57" s="136">
        <v>44843.911590000003</v>
      </c>
      <c r="CC57" s="136">
        <v>37017.123979999997</v>
      </c>
      <c r="CD57" s="136">
        <v>139176.35584</v>
      </c>
      <c r="CE57" s="134">
        <v>31217.7585</v>
      </c>
      <c r="CF57" s="134">
        <v>44639.110950000002</v>
      </c>
      <c r="CG57" s="134">
        <v>47300.82101</v>
      </c>
      <c r="CH57" s="134">
        <v>41394.897100000002</v>
      </c>
      <c r="CI57" s="136">
        <v>164552.58756000001</v>
      </c>
      <c r="CJ57" s="136">
        <v>31486.33106</v>
      </c>
      <c r="CK57" s="136">
        <v>43422.1414</v>
      </c>
      <c r="CL57" s="18">
        <v>66</v>
      </c>
      <c r="CM57" s="100" t="s">
        <v>95</v>
      </c>
    </row>
    <row r="58" spans="1:91" s="13" customFormat="1">
      <c r="A58" s="18">
        <v>67</v>
      </c>
      <c r="B58" s="100" t="s">
        <v>96</v>
      </c>
      <c r="C58" s="125">
        <v>10399.5</v>
      </c>
      <c r="D58" s="125">
        <v>18051.5</v>
      </c>
      <c r="E58" s="125">
        <v>20814.5</v>
      </c>
      <c r="F58" s="125">
        <v>19237.099999999999</v>
      </c>
      <c r="G58" s="90">
        <v>68502.600000000006</v>
      </c>
      <c r="H58" s="125">
        <v>15690</v>
      </c>
      <c r="I58" s="125">
        <v>20770.2</v>
      </c>
      <c r="J58" s="125">
        <v>25055.200000000001</v>
      </c>
      <c r="K58" s="125">
        <v>32969</v>
      </c>
      <c r="L58" s="90">
        <v>94484.4</v>
      </c>
      <c r="M58" s="125">
        <v>27192.1</v>
      </c>
      <c r="N58" s="125">
        <v>37792.6</v>
      </c>
      <c r="O58" s="125">
        <v>38687.5</v>
      </c>
      <c r="P58" s="125">
        <v>31756.1</v>
      </c>
      <c r="Q58" s="90">
        <v>135428.29999999999</v>
      </c>
      <c r="R58" s="125">
        <v>37212.199999999997</v>
      </c>
      <c r="S58" s="125">
        <v>55021.9</v>
      </c>
      <c r="T58" s="125">
        <v>52432.2</v>
      </c>
      <c r="U58" s="125">
        <v>35568.9</v>
      </c>
      <c r="V58" s="90">
        <v>180235.2</v>
      </c>
      <c r="W58" s="125">
        <v>16811.400000000001</v>
      </c>
      <c r="X58" s="125">
        <v>17640.3</v>
      </c>
      <c r="Y58" s="125">
        <v>20690.5</v>
      </c>
      <c r="Z58" s="125">
        <v>17868.8</v>
      </c>
      <c r="AA58" s="90">
        <v>73011</v>
      </c>
      <c r="AB58" s="125">
        <v>16090.5</v>
      </c>
      <c r="AC58" s="125">
        <v>21088.1</v>
      </c>
      <c r="AD58" s="125">
        <v>30085.7</v>
      </c>
      <c r="AE58" s="125">
        <v>31026.7</v>
      </c>
      <c r="AF58" s="90">
        <v>98291</v>
      </c>
      <c r="AG58" s="125">
        <v>28153.9</v>
      </c>
      <c r="AH58" s="125">
        <v>37341.5</v>
      </c>
      <c r="AI58" s="125">
        <v>31918.799999999999</v>
      </c>
      <c r="AJ58" s="125">
        <v>32780.1</v>
      </c>
      <c r="AK58" s="137">
        <v>130194.3</v>
      </c>
      <c r="AL58" s="128">
        <v>27775.7</v>
      </c>
      <c r="AM58" s="128">
        <v>33083.599999999999</v>
      </c>
      <c r="AN58" s="128">
        <v>29739.4</v>
      </c>
      <c r="AO58" s="128">
        <v>26112.799999999999</v>
      </c>
      <c r="AP58" s="128">
        <v>116711.5</v>
      </c>
      <c r="AQ58" s="128">
        <v>27942</v>
      </c>
      <c r="AR58" s="142">
        <v>36495.199999999997</v>
      </c>
      <c r="AS58" s="128">
        <v>40893.1</v>
      </c>
      <c r="AT58" s="125">
        <v>29565.200000000001</v>
      </c>
      <c r="AU58" s="125">
        <v>134895.5</v>
      </c>
      <c r="AV58" s="126">
        <v>25103.7</v>
      </c>
      <c r="AW58" s="126">
        <v>32812.400000000001</v>
      </c>
      <c r="AX58" s="135">
        <v>44763.8</v>
      </c>
      <c r="AY58" s="129">
        <v>30289.5</v>
      </c>
      <c r="AZ58" s="125">
        <v>132969.4</v>
      </c>
      <c r="BA58" s="125">
        <v>22521.4</v>
      </c>
      <c r="BB58" s="125">
        <v>27470</v>
      </c>
      <c r="BC58" s="135">
        <v>31161.9</v>
      </c>
      <c r="BD58" s="130">
        <v>19458.8</v>
      </c>
      <c r="BE58" s="125">
        <v>100612.1</v>
      </c>
      <c r="BF58" s="135">
        <v>15122.763629999999</v>
      </c>
      <c r="BG58" s="135">
        <v>30507.99092</v>
      </c>
      <c r="BH58" s="133">
        <v>25995.959210000001</v>
      </c>
      <c r="BI58" s="132">
        <v>19473.683239999998</v>
      </c>
      <c r="BJ58" s="133">
        <v>91100.396999999997</v>
      </c>
      <c r="BK58" s="133">
        <v>17534.672289999999</v>
      </c>
      <c r="BL58" s="134">
        <f>IF(25789.29476="","-",25789.29476)</f>
        <v>25789.294760000001</v>
      </c>
      <c r="BM58" s="134">
        <f>IF(38799.85929="","-",38799.85929)</f>
        <v>38799.85929</v>
      </c>
      <c r="BN58" s="134">
        <v>28086.358270000001</v>
      </c>
      <c r="BO58" s="134">
        <v>110210.18461</v>
      </c>
      <c r="BP58" s="134">
        <v>24582.559300000001</v>
      </c>
      <c r="BQ58" s="134">
        <v>36361.395600000003</v>
      </c>
      <c r="BR58" s="134">
        <v>43102.553260000001</v>
      </c>
      <c r="BS58" s="134">
        <v>30598.271219999999</v>
      </c>
      <c r="BT58" s="134">
        <v>134644.77937999999</v>
      </c>
      <c r="BU58" s="134">
        <v>22049.966830000001</v>
      </c>
      <c r="BV58" s="134">
        <v>39369.694790000001</v>
      </c>
      <c r="BW58" s="134">
        <v>44632.068630000002</v>
      </c>
      <c r="BX58" s="134">
        <v>39265.764869999999</v>
      </c>
      <c r="BY58" s="134">
        <v>145317.49512000001</v>
      </c>
      <c r="BZ58" s="136">
        <v>28313.965219999998</v>
      </c>
      <c r="CA58" s="136">
        <v>29666.821349999998</v>
      </c>
      <c r="CB58" s="136">
        <v>41146.759969999999</v>
      </c>
      <c r="CC58" s="136">
        <v>33904.210429999999</v>
      </c>
      <c r="CD58" s="136">
        <v>133031.75696999999</v>
      </c>
      <c r="CE58" s="134">
        <v>29415.207549999999</v>
      </c>
      <c r="CF58" s="134">
        <v>52810.361279999997</v>
      </c>
      <c r="CG58" s="134">
        <v>49725.54739</v>
      </c>
      <c r="CH58" s="134">
        <v>44922.24093</v>
      </c>
      <c r="CI58" s="136">
        <v>176873.35715</v>
      </c>
      <c r="CJ58" s="136">
        <v>39398.356899999999</v>
      </c>
      <c r="CK58" s="136">
        <v>56687.950279999997</v>
      </c>
      <c r="CL58" s="18">
        <v>67</v>
      </c>
      <c r="CM58" s="100" t="s">
        <v>96</v>
      </c>
    </row>
    <row r="59" spans="1:91" s="13" customFormat="1">
      <c r="A59" s="18">
        <v>68</v>
      </c>
      <c r="B59" s="100" t="s">
        <v>97</v>
      </c>
      <c r="C59" s="125">
        <v>1493.9</v>
      </c>
      <c r="D59" s="125">
        <v>2539.6999999999998</v>
      </c>
      <c r="E59" s="125">
        <v>3218</v>
      </c>
      <c r="F59" s="125">
        <v>4020.5</v>
      </c>
      <c r="G59" s="90">
        <v>11272.1</v>
      </c>
      <c r="H59" s="125">
        <v>1974.1</v>
      </c>
      <c r="I59" s="125">
        <v>2615.9</v>
      </c>
      <c r="J59" s="125">
        <v>4766.7</v>
      </c>
      <c r="K59" s="125">
        <v>5119.8999999999996</v>
      </c>
      <c r="L59" s="90">
        <v>14476.6</v>
      </c>
      <c r="M59" s="125">
        <v>3557.8</v>
      </c>
      <c r="N59" s="125">
        <v>4484.3999999999996</v>
      </c>
      <c r="O59" s="125">
        <v>6473.4</v>
      </c>
      <c r="P59" s="125">
        <v>6823.2</v>
      </c>
      <c r="Q59" s="90">
        <v>21338.799999999999</v>
      </c>
      <c r="R59" s="125">
        <v>4368</v>
      </c>
      <c r="S59" s="125">
        <v>5882.2</v>
      </c>
      <c r="T59" s="125">
        <v>8009.8</v>
      </c>
      <c r="U59" s="125">
        <v>5846</v>
      </c>
      <c r="V59" s="90">
        <v>24106</v>
      </c>
      <c r="W59" s="125">
        <v>2859.3</v>
      </c>
      <c r="X59" s="125">
        <v>3735.4</v>
      </c>
      <c r="Y59" s="125">
        <v>5739.4</v>
      </c>
      <c r="Z59" s="125">
        <v>4744.3999999999996</v>
      </c>
      <c r="AA59" s="90">
        <v>17078.5</v>
      </c>
      <c r="AB59" s="125">
        <v>2439</v>
      </c>
      <c r="AC59" s="125">
        <v>4587.8999999999996</v>
      </c>
      <c r="AD59" s="125">
        <v>5206.6000000000004</v>
      </c>
      <c r="AE59" s="125">
        <v>6300.8</v>
      </c>
      <c r="AF59" s="90">
        <v>18534.3</v>
      </c>
      <c r="AG59" s="125">
        <v>3874.7</v>
      </c>
      <c r="AH59" s="125">
        <v>5981.6</v>
      </c>
      <c r="AI59" s="125">
        <v>7016.6</v>
      </c>
      <c r="AJ59" s="125">
        <v>7114.5</v>
      </c>
      <c r="AK59" s="137">
        <v>23987.4</v>
      </c>
      <c r="AL59" s="128">
        <v>4267.5</v>
      </c>
      <c r="AM59" s="128">
        <v>5021.1000000000004</v>
      </c>
      <c r="AN59" s="128">
        <v>6422.1</v>
      </c>
      <c r="AO59" s="128">
        <v>7278.3</v>
      </c>
      <c r="AP59" s="128">
        <v>22989</v>
      </c>
      <c r="AQ59" s="125">
        <v>3911.6</v>
      </c>
      <c r="AR59" s="128">
        <v>5334.4</v>
      </c>
      <c r="AS59" s="128">
        <v>10667.5</v>
      </c>
      <c r="AT59" s="125">
        <v>10770.1</v>
      </c>
      <c r="AU59" s="125">
        <v>30683.599999999999</v>
      </c>
      <c r="AV59" s="126">
        <v>9920.6</v>
      </c>
      <c r="AW59" s="126">
        <v>18044.2</v>
      </c>
      <c r="AX59" s="135">
        <v>19644.400000000001</v>
      </c>
      <c r="AY59" s="129">
        <v>19404.900000000001</v>
      </c>
      <c r="AZ59" s="125">
        <v>67014.100000000006</v>
      </c>
      <c r="BA59" s="125">
        <v>16688.2</v>
      </c>
      <c r="BB59" s="125">
        <v>17086.400000000001</v>
      </c>
      <c r="BC59" s="125">
        <v>17768.099999999999</v>
      </c>
      <c r="BD59" s="130">
        <v>14547.7</v>
      </c>
      <c r="BE59" s="125">
        <v>66090.399999999994</v>
      </c>
      <c r="BF59" s="135">
        <v>11839.905150000001</v>
      </c>
      <c r="BG59" s="135">
        <v>13743.63882</v>
      </c>
      <c r="BH59" s="133">
        <v>14717.849200000001</v>
      </c>
      <c r="BI59" s="132">
        <v>13637.63859</v>
      </c>
      <c r="BJ59" s="133">
        <v>53939.031759999998</v>
      </c>
      <c r="BK59" s="133">
        <v>12791.70801</v>
      </c>
      <c r="BL59" s="134">
        <f>IF(21409.42891="","-",21409.42891)</f>
        <v>21409.428909999999</v>
      </c>
      <c r="BM59" s="134">
        <f>IF(25097.48852="","-",25097.48852)</f>
        <v>25097.488519999999</v>
      </c>
      <c r="BN59" s="136">
        <v>25896.34</v>
      </c>
      <c r="BO59" s="136">
        <v>85194.96</v>
      </c>
      <c r="BP59" s="134">
        <v>24684.111379999998</v>
      </c>
      <c r="BQ59" s="134">
        <v>27978.95952</v>
      </c>
      <c r="BR59" s="134">
        <v>25904.737949999999</v>
      </c>
      <c r="BS59" s="134">
        <v>27297.246790000001</v>
      </c>
      <c r="BT59" s="134">
        <v>105865.05564000001</v>
      </c>
      <c r="BU59" s="134">
        <v>21590.864580000001</v>
      </c>
      <c r="BV59" s="134">
        <v>23641.975470000001</v>
      </c>
      <c r="BW59" s="134">
        <v>25688.306110000001</v>
      </c>
      <c r="BX59" s="134">
        <v>20533.018950000001</v>
      </c>
      <c r="BY59" s="134">
        <v>91454.165110000002</v>
      </c>
      <c r="BZ59" s="136">
        <v>17853.729749999999</v>
      </c>
      <c r="CA59" s="136">
        <v>11997.01442</v>
      </c>
      <c r="CB59" s="136">
        <v>15701.0815</v>
      </c>
      <c r="CC59" s="136">
        <v>19892.21603</v>
      </c>
      <c r="CD59" s="136">
        <v>65444.041700000002</v>
      </c>
      <c r="CE59" s="134">
        <v>16139.253000000001</v>
      </c>
      <c r="CF59" s="134">
        <v>22377.93994</v>
      </c>
      <c r="CG59" s="134">
        <v>19114.57746</v>
      </c>
      <c r="CH59" s="134">
        <v>15851.736559999999</v>
      </c>
      <c r="CI59" s="136">
        <v>73483.506959999999</v>
      </c>
      <c r="CJ59" s="136">
        <v>7877.27819</v>
      </c>
      <c r="CK59" s="136">
        <v>8870.4146199999996</v>
      </c>
      <c r="CL59" s="18">
        <v>68</v>
      </c>
      <c r="CM59" s="100" t="s">
        <v>97</v>
      </c>
    </row>
    <row r="60" spans="1:91" s="13" customFormat="1" ht="18.75">
      <c r="A60" s="18">
        <v>69</v>
      </c>
      <c r="B60" s="100" t="s">
        <v>98</v>
      </c>
      <c r="C60" s="125">
        <v>10444.5</v>
      </c>
      <c r="D60" s="125">
        <v>19641.7</v>
      </c>
      <c r="E60" s="125">
        <v>23730.400000000001</v>
      </c>
      <c r="F60" s="125">
        <v>20964.7</v>
      </c>
      <c r="G60" s="90">
        <v>74781.3</v>
      </c>
      <c r="H60" s="125">
        <v>14995.2</v>
      </c>
      <c r="I60" s="125">
        <v>24707</v>
      </c>
      <c r="J60" s="125">
        <v>31840.2</v>
      </c>
      <c r="K60" s="125">
        <v>31322.5</v>
      </c>
      <c r="L60" s="90">
        <v>102864.9</v>
      </c>
      <c r="M60" s="125">
        <v>52936.2</v>
      </c>
      <c r="N60" s="125">
        <v>37939.199999999997</v>
      </c>
      <c r="O60" s="125">
        <v>39310.699999999997</v>
      </c>
      <c r="P60" s="125">
        <v>39547.599999999999</v>
      </c>
      <c r="Q60" s="90">
        <v>169733.7</v>
      </c>
      <c r="R60" s="125">
        <v>28607.8</v>
      </c>
      <c r="S60" s="125">
        <v>45556.800000000003</v>
      </c>
      <c r="T60" s="125">
        <v>46232</v>
      </c>
      <c r="U60" s="125">
        <v>35612.199999999997</v>
      </c>
      <c r="V60" s="90">
        <v>156008.79999999999</v>
      </c>
      <c r="W60" s="125">
        <v>14801.8</v>
      </c>
      <c r="X60" s="125">
        <v>20407.5</v>
      </c>
      <c r="Y60" s="125">
        <v>26131.9</v>
      </c>
      <c r="Z60" s="125">
        <v>25634.5</v>
      </c>
      <c r="AA60" s="90">
        <v>86975.7</v>
      </c>
      <c r="AB60" s="125">
        <v>15607.5</v>
      </c>
      <c r="AC60" s="125">
        <v>28297.1</v>
      </c>
      <c r="AD60" s="125">
        <v>33841.199999999997</v>
      </c>
      <c r="AE60" s="125">
        <v>34632.800000000003</v>
      </c>
      <c r="AF60" s="90">
        <v>112378.6</v>
      </c>
      <c r="AG60" s="125">
        <v>21574.400000000001</v>
      </c>
      <c r="AH60" s="125">
        <v>38003.599999999999</v>
      </c>
      <c r="AI60" s="125">
        <v>40987.699999999997</v>
      </c>
      <c r="AJ60" s="125">
        <v>36540.5</v>
      </c>
      <c r="AK60" s="137">
        <v>137106.20000000001</v>
      </c>
      <c r="AL60" s="128">
        <v>22723.3</v>
      </c>
      <c r="AM60" s="128">
        <v>34598.800000000003</v>
      </c>
      <c r="AN60" s="128">
        <v>39358.699999999997</v>
      </c>
      <c r="AO60" s="128">
        <v>38181</v>
      </c>
      <c r="AP60" s="128">
        <v>134861.79999999999</v>
      </c>
      <c r="AQ60" s="128">
        <v>27847.9</v>
      </c>
      <c r="AR60" s="128">
        <v>36331.599999999999</v>
      </c>
      <c r="AS60" s="128">
        <v>42846</v>
      </c>
      <c r="AT60" s="128">
        <v>40267.4</v>
      </c>
      <c r="AU60" s="128">
        <v>147292.9</v>
      </c>
      <c r="AV60" s="126">
        <v>24200.799999999999</v>
      </c>
      <c r="AW60" s="135">
        <v>37662.699999999997</v>
      </c>
      <c r="AX60" s="129">
        <v>40220.699999999997</v>
      </c>
      <c r="AY60" s="129">
        <v>35069.599999999999</v>
      </c>
      <c r="AZ60" s="125">
        <v>137153.79999999999</v>
      </c>
      <c r="BA60" s="135">
        <v>22686</v>
      </c>
      <c r="BB60" s="125">
        <v>28986</v>
      </c>
      <c r="BC60" s="135">
        <v>32850.400000000001</v>
      </c>
      <c r="BD60" s="135">
        <v>28009.200000000001</v>
      </c>
      <c r="BE60" s="135">
        <v>112531.6</v>
      </c>
      <c r="BF60" s="135">
        <v>22019.076079999999</v>
      </c>
      <c r="BG60" s="135">
        <v>30416.238689999998</v>
      </c>
      <c r="BH60" s="133">
        <v>38569.700120000001</v>
      </c>
      <c r="BI60" s="132">
        <v>31092.398369999999</v>
      </c>
      <c r="BJ60" s="133">
        <v>122097.41326</v>
      </c>
      <c r="BK60" s="133">
        <v>24052.922750000002</v>
      </c>
      <c r="BL60" s="134">
        <f>IF(34721.20345="","-",34721.20345)</f>
        <v>34721.203450000001</v>
      </c>
      <c r="BM60" s="134">
        <f>IF(41072.92808="","-",41072.92808)</f>
        <v>41072.928079999998</v>
      </c>
      <c r="BN60" s="136">
        <v>40802.94</v>
      </c>
      <c r="BO60" s="136" t="s">
        <v>125</v>
      </c>
      <c r="BP60" s="134">
        <v>34079.647629999999</v>
      </c>
      <c r="BQ60" s="134">
        <v>43593.327290000001</v>
      </c>
      <c r="BR60" s="134">
        <v>45394.455269999999</v>
      </c>
      <c r="BS60" s="134">
        <v>43157.753629999999</v>
      </c>
      <c r="BT60" s="134">
        <v>166225.18382000001</v>
      </c>
      <c r="BU60" s="134">
        <v>30141.99425</v>
      </c>
      <c r="BV60" s="134">
        <v>47786.413710000001</v>
      </c>
      <c r="BW60" s="134">
        <v>50486.312919999997</v>
      </c>
      <c r="BX60" s="134">
        <v>45084.811399999999</v>
      </c>
      <c r="BY60" s="134">
        <v>173499.53228000001</v>
      </c>
      <c r="BZ60" s="136">
        <v>34373.408150000003</v>
      </c>
      <c r="CA60" s="136">
        <v>31754.09074</v>
      </c>
      <c r="CB60" s="136">
        <v>53099.881099999999</v>
      </c>
      <c r="CC60" s="136">
        <v>54333.631950000003</v>
      </c>
      <c r="CD60" s="136">
        <v>173561.01194</v>
      </c>
      <c r="CE60" s="134">
        <v>43312.614139999998</v>
      </c>
      <c r="CF60" s="134">
        <v>56188.585160000002</v>
      </c>
      <c r="CG60" s="134">
        <v>59721.665540000002</v>
      </c>
      <c r="CH60" s="134">
        <v>57838.334569999999</v>
      </c>
      <c r="CI60" s="136">
        <v>217061.19941</v>
      </c>
      <c r="CJ60" s="136">
        <v>42877.694649999998</v>
      </c>
      <c r="CK60" s="136">
        <v>51643.161310000003</v>
      </c>
      <c r="CL60" s="18">
        <v>69</v>
      </c>
      <c r="CM60" s="100" t="s">
        <v>98</v>
      </c>
    </row>
    <row r="61" spans="1:91" s="13" customFormat="1">
      <c r="A61" s="12" t="s">
        <v>18</v>
      </c>
      <c r="B61" s="99" t="s">
        <v>99</v>
      </c>
      <c r="C61" s="109">
        <v>79992.3</v>
      </c>
      <c r="D61" s="109">
        <v>114792.9</v>
      </c>
      <c r="E61" s="109">
        <v>108595.3</v>
      </c>
      <c r="F61" s="109">
        <v>126756.9</v>
      </c>
      <c r="G61" s="89">
        <v>430137.4</v>
      </c>
      <c r="H61" s="109">
        <v>86427.1</v>
      </c>
      <c r="I61" s="109">
        <v>118210.7</v>
      </c>
      <c r="J61" s="109">
        <v>130553.1</v>
      </c>
      <c r="K61" s="109">
        <v>190566</v>
      </c>
      <c r="L61" s="89">
        <v>525756.9</v>
      </c>
      <c r="M61" s="109">
        <v>132487.29999999999</v>
      </c>
      <c r="N61" s="109">
        <v>195254.2</v>
      </c>
      <c r="O61" s="109">
        <v>207321.9</v>
      </c>
      <c r="P61" s="109">
        <v>283403.09999999998</v>
      </c>
      <c r="Q61" s="89">
        <v>818466.5</v>
      </c>
      <c r="R61" s="109">
        <v>235660.4</v>
      </c>
      <c r="S61" s="109">
        <v>290607.90000000002</v>
      </c>
      <c r="T61" s="109">
        <v>342296</v>
      </c>
      <c r="U61" s="109">
        <v>276359.40000000002</v>
      </c>
      <c r="V61" s="89">
        <v>1144923.7</v>
      </c>
      <c r="W61" s="109">
        <v>140823.29999999999</v>
      </c>
      <c r="X61" s="109">
        <v>144057</v>
      </c>
      <c r="Y61" s="109">
        <v>145973.29999999999</v>
      </c>
      <c r="Z61" s="109">
        <v>193750.5</v>
      </c>
      <c r="AA61" s="89">
        <v>624604.1</v>
      </c>
      <c r="AB61" s="109">
        <v>131490.9</v>
      </c>
      <c r="AC61" s="109">
        <v>206083.9</v>
      </c>
      <c r="AD61" s="109">
        <v>206779.1</v>
      </c>
      <c r="AE61" s="109">
        <v>260915</v>
      </c>
      <c r="AF61" s="89">
        <v>805268.9</v>
      </c>
      <c r="AG61" s="109">
        <v>211900</v>
      </c>
      <c r="AH61" s="109">
        <v>307337.90000000002</v>
      </c>
      <c r="AI61" s="109">
        <v>311954.7</v>
      </c>
      <c r="AJ61" s="109">
        <v>326299</v>
      </c>
      <c r="AK61" s="110">
        <v>1157491.6000000001</v>
      </c>
      <c r="AL61" s="112">
        <v>232429.3</v>
      </c>
      <c r="AM61" s="112">
        <v>269576.7</v>
      </c>
      <c r="AN61" s="112">
        <v>259527.3</v>
      </c>
      <c r="AO61" s="112">
        <v>321927.09999999998</v>
      </c>
      <c r="AP61" s="112">
        <v>1083460.3999999999</v>
      </c>
      <c r="AQ61" s="112">
        <v>238819.1</v>
      </c>
      <c r="AR61" s="112">
        <v>283024.90000000002</v>
      </c>
      <c r="AS61" s="112">
        <v>297212.3</v>
      </c>
      <c r="AT61" s="112">
        <v>309991.8</v>
      </c>
      <c r="AU61" s="112">
        <v>1129048.1000000001</v>
      </c>
      <c r="AV61" s="112">
        <v>249915.1</v>
      </c>
      <c r="AW61" s="112">
        <v>275260.3</v>
      </c>
      <c r="AX61" s="112">
        <v>266294.90000000002</v>
      </c>
      <c r="AY61" s="120">
        <v>332274.40000000002</v>
      </c>
      <c r="AZ61" s="109">
        <v>1123744.7</v>
      </c>
      <c r="BA61" s="112">
        <v>198570.5</v>
      </c>
      <c r="BB61" s="112">
        <v>202551.9</v>
      </c>
      <c r="BC61" s="112">
        <v>208079.5</v>
      </c>
      <c r="BD61" s="112">
        <v>211843.5</v>
      </c>
      <c r="BE61" s="112">
        <v>821045.4</v>
      </c>
      <c r="BF61" s="112">
        <v>162375.32930000001</v>
      </c>
      <c r="BG61" s="112">
        <v>216007.03722</v>
      </c>
      <c r="BH61" s="123">
        <v>236569.30554</v>
      </c>
      <c r="BI61" s="122">
        <v>249447.16576999999</v>
      </c>
      <c r="BJ61" s="123">
        <v>864398.83782999997</v>
      </c>
      <c r="BK61" s="123">
        <v>207628.04423</v>
      </c>
      <c r="BL61" s="124">
        <f>IF(254085.26177="","-",254085.26177)</f>
        <v>254085.26177000001</v>
      </c>
      <c r="BM61" s="124">
        <f>IF(291036.54973="","-",291036.54973)</f>
        <v>291036.54973000003</v>
      </c>
      <c r="BN61" s="121">
        <v>326990.03000000003</v>
      </c>
      <c r="BO61" s="121">
        <v>1079739.8799999999</v>
      </c>
      <c r="BP61" s="124">
        <v>298147.50169</v>
      </c>
      <c r="BQ61" s="124">
        <v>355444.79710999998</v>
      </c>
      <c r="BR61" s="124">
        <v>347675.52661</v>
      </c>
      <c r="BS61" s="124">
        <v>383159.95301</v>
      </c>
      <c r="BT61" s="124">
        <v>1384427.7784200001</v>
      </c>
      <c r="BU61" s="124">
        <v>312441.26033000002</v>
      </c>
      <c r="BV61" s="124">
        <v>354404.03402999998</v>
      </c>
      <c r="BW61" s="124">
        <v>368956.09317000001</v>
      </c>
      <c r="BX61" s="124">
        <v>389912.33120000002</v>
      </c>
      <c r="BY61" s="124">
        <v>1425713.7187300001</v>
      </c>
      <c r="BZ61" s="121">
        <v>297532.45036000002</v>
      </c>
      <c r="CA61" s="121">
        <v>255235.7475</v>
      </c>
      <c r="CB61" s="121">
        <v>427858.41006000002</v>
      </c>
      <c r="CC61" s="121">
        <v>439288.03578999999</v>
      </c>
      <c r="CD61" s="121">
        <v>1419914.64371</v>
      </c>
      <c r="CE61" s="124">
        <v>396092.06703999999</v>
      </c>
      <c r="CF61" s="124">
        <v>438578.40281</v>
      </c>
      <c r="CG61" s="124">
        <v>463552.14610999997</v>
      </c>
      <c r="CH61" s="124">
        <v>524965.55166</v>
      </c>
      <c r="CI61" s="121">
        <v>1823188.16762</v>
      </c>
      <c r="CJ61" s="121">
        <v>425700.20562000002</v>
      </c>
      <c r="CK61" s="121">
        <v>509482.18183000002</v>
      </c>
      <c r="CL61" s="12" t="s">
        <v>18</v>
      </c>
      <c r="CM61" s="99" t="s">
        <v>99</v>
      </c>
    </row>
    <row r="62" spans="1:91" s="13" customFormat="1">
      <c r="A62" s="18">
        <v>71</v>
      </c>
      <c r="B62" s="100" t="s">
        <v>100</v>
      </c>
      <c r="C62" s="125">
        <v>4433.6000000000004</v>
      </c>
      <c r="D62" s="125">
        <v>2048.8000000000002</v>
      </c>
      <c r="E62" s="125">
        <v>2454.1999999999998</v>
      </c>
      <c r="F62" s="125">
        <v>1989.9</v>
      </c>
      <c r="G62" s="90">
        <v>10926.5</v>
      </c>
      <c r="H62" s="125">
        <v>1433.1</v>
      </c>
      <c r="I62" s="125">
        <v>2013</v>
      </c>
      <c r="J62" s="125">
        <v>2772.9</v>
      </c>
      <c r="K62" s="125">
        <v>3638</v>
      </c>
      <c r="L62" s="90">
        <v>9857</v>
      </c>
      <c r="M62" s="125">
        <v>2015.8</v>
      </c>
      <c r="N62" s="125">
        <v>3297.4</v>
      </c>
      <c r="O62" s="125">
        <v>2874.2</v>
      </c>
      <c r="P62" s="125">
        <v>4919</v>
      </c>
      <c r="Q62" s="90">
        <v>13106.4</v>
      </c>
      <c r="R62" s="125">
        <v>4598.7</v>
      </c>
      <c r="S62" s="125">
        <v>5890.4</v>
      </c>
      <c r="T62" s="125">
        <v>6013</v>
      </c>
      <c r="U62" s="125">
        <v>3629.3</v>
      </c>
      <c r="V62" s="90">
        <v>20131.400000000001</v>
      </c>
      <c r="W62" s="125">
        <v>1410.5</v>
      </c>
      <c r="X62" s="125">
        <v>1720.8</v>
      </c>
      <c r="Y62" s="125">
        <v>2164.9</v>
      </c>
      <c r="Z62" s="125">
        <v>4447.3999999999996</v>
      </c>
      <c r="AA62" s="90">
        <v>9743.6</v>
      </c>
      <c r="AB62" s="125">
        <v>2504.6999999999998</v>
      </c>
      <c r="AC62" s="125">
        <v>2924.8</v>
      </c>
      <c r="AD62" s="125">
        <v>2984.5</v>
      </c>
      <c r="AE62" s="125">
        <v>4519.7</v>
      </c>
      <c r="AF62" s="90">
        <v>12933.7</v>
      </c>
      <c r="AG62" s="125">
        <v>2895.7</v>
      </c>
      <c r="AH62" s="125">
        <v>9940</v>
      </c>
      <c r="AI62" s="125">
        <v>6034</v>
      </c>
      <c r="AJ62" s="125">
        <v>5888.23</v>
      </c>
      <c r="AK62" s="137">
        <v>24757.9</v>
      </c>
      <c r="AL62" s="128">
        <v>4778.8999999999996</v>
      </c>
      <c r="AM62" s="128">
        <v>5638.4</v>
      </c>
      <c r="AN62" s="128">
        <v>4570.8999999999996</v>
      </c>
      <c r="AO62" s="128">
        <v>4312.5</v>
      </c>
      <c r="AP62" s="128">
        <v>19300.7</v>
      </c>
      <c r="AQ62" s="125">
        <v>4011.8</v>
      </c>
      <c r="AR62" s="125">
        <v>3756.5</v>
      </c>
      <c r="AS62" s="125">
        <v>5282.1</v>
      </c>
      <c r="AT62" s="125">
        <v>5462.8</v>
      </c>
      <c r="AU62" s="125">
        <v>18513.2</v>
      </c>
      <c r="AV62" s="126">
        <v>2762.6</v>
      </c>
      <c r="AW62" s="126">
        <v>3489.9</v>
      </c>
      <c r="AX62" s="135">
        <v>4809.3999999999996</v>
      </c>
      <c r="AY62" s="135">
        <v>4242.3</v>
      </c>
      <c r="AZ62" s="135">
        <v>15304.2</v>
      </c>
      <c r="BA62" s="135">
        <v>2624.5</v>
      </c>
      <c r="BB62" s="135">
        <v>3026.4</v>
      </c>
      <c r="BC62" s="125">
        <v>4814.8</v>
      </c>
      <c r="BD62" s="130">
        <v>2824.9</v>
      </c>
      <c r="BE62" s="125">
        <v>13290.6</v>
      </c>
      <c r="BF62" s="125">
        <v>1966.0755099999999</v>
      </c>
      <c r="BG62" s="135">
        <v>3036.83248</v>
      </c>
      <c r="BH62" s="133">
        <v>3724.77306</v>
      </c>
      <c r="BI62" s="132">
        <v>3430.3511600000002</v>
      </c>
      <c r="BJ62" s="133">
        <v>12158.032209999999</v>
      </c>
      <c r="BK62" s="133">
        <v>3259.4150100000002</v>
      </c>
      <c r="BL62" s="134">
        <f>IF(3872.20204="","-",3872.20204)</f>
        <v>3872.2020400000001</v>
      </c>
      <c r="BM62" s="134">
        <f>IF(4158.4177="","-",4158.4177)</f>
        <v>4158.4177</v>
      </c>
      <c r="BN62" s="134">
        <v>6627.4160700000002</v>
      </c>
      <c r="BO62" s="134">
        <v>17917.450819999998</v>
      </c>
      <c r="BP62" s="134">
        <v>5086.58763</v>
      </c>
      <c r="BQ62" s="134">
        <v>9358.8776099999995</v>
      </c>
      <c r="BR62" s="134">
        <v>4328.8826399999998</v>
      </c>
      <c r="BS62" s="134">
        <v>4446.43876</v>
      </c>
      <c r="BT62" s="134">
        <v>23220.786639999998</v>
      </c>
      <c r="BU62" s="134">
        <v>3538.61931</v>
      </c>
      <c r="BV62" s="134">
        <v>5231.5606200000002</v>
      </c>
      <c r="BW62" s="134">
        <v>6650.4427699999997</v>
      </c>
      <c r="BX62" s="134">
        <v>5975.7958200000003</v>
      </c>
      <c r="BY62" s="134">
        <v>21396.418519999999</v>
      </c>
      <c r="BZ62" s="136">
        <v>4216.6783999999998</v>
      </c>
      <c r="CA62" s="136">
        <v>3348.4131699999998</v>
      </c>
      <c r="CB62" s="136">
        <v>7164.9457899999998</v>
      </c>
      <c r="CC62" s="136">
        <v>5677.1754899999996</v>
      </c>
      <c r="CD62" s="136">
        <v>20407.21285</v>
      </c>
      <c r="CE62" s="134">
        <v>7172.0120900000002</v>
      </c>
      <c r="CF62" s="134">
        <v>6433.2004900000002</v>
      </c>
      <c r="CG62" s="134">
        <v>7642.6959399999996</v>
      </c>
      <c r="CH62" s="134">
        <v>5804.9665400000004</v>
      </c>
      <c r="CI62" s="136">
        <v>27052.875059999998</v>
      </c>
      <c r="CJ62" s="136">
        <v>6790.34303</v>
      </c>
      <c r="CK62" s="136">
        <v>7347.2135600000001</v>
      </c>
      <c r="CL62" s="18">
        <v>71</v>
      </c>
      <c r="CM62" s="100" t="s">
        <v>100</v>
      </c>
    </row>
    <row r="63" spans="1:91" s="13" customFormat="1" ht="31.5">
      <c r="A63" s="18">
        <v>72</v>
      </c>
      <c r="B63" s="100" t="s">
        <v>101</v>
      </c>
      <c r="C63" s="125">
        <v>15362.7</v>
      </c>
      <c r="D63" s="125">
        <v>22551.5</v>
      </c>
      <c r="E63" s="125">
        <v>17921.8</v>
      </c>
      <c r="F63" s="125">
        <v>18788.2</v>
      </c>
      <c r="G63" s="90">
        <v>74624.2</v>
      </c>
      <c r="H63" s="125">
        <v>10646.1</v>
      </c>
      <c r="I63" s="125">
        <v>18283.099999999999</v>
      </c>
      <c r="J63" s="125">
        <v>18877.8</v>
      </c>
      <c r="K63" s="125">
        <v>21473.4</v>
      </c>
      <c r="L63" s="90">
        <v>69280.399999999994</v>
      </c>
      <c r="M63" s="125">
        <v>17116.599999999999</v>
      </c>
      <c r="N63" s="125">
        <v>37380</v>
      </c>
      <c r="O63" s="125">
        <v>26118.7</v>
      </c>
      <c r="P63" s="125">
        <v>27150.2</v>
      </c>
      <c r="Q63" s="90">
        <v>107765.5</v>
      </c>
      <c r="R63" s="125">
        <v>27710.799999999999</v>
      </c>
      <c r="S63" s="125">
        <v>44249.8</v>
      </c>
      <c r="T63" s="125">
        <v>55530.3</v>
      </c>
      <c r="U63" s="125">
        <v>29513.8</v>
      </c>
      <c r="V63" s="90">
        <v>157004.70000000001</v>
      </c>
      <c r="W63" s="125">
        <v>16924.599999999999</v>
      </c>
      <c r="X63" s="125">
        <v>18683.900000000001</v>
      </c>
      <c r="Y63" s="125">
        <v>15967.6</v>
      </c>
      <c r="Z63" s="125">
        <v>13904.7</v>
      </c>
      <c r="AA63" s="90">
        <v>65480.800000000003</v>
      </c>
      <c r="AB63" s="125">
        <v>12600.6</v>
      </c>
      <c r="AC63" s="125">
        <v>23310.3</v>
      </c>
      <c r="AD63" s="125">
        <v>34262.199999999997</v>
      </c>
      <c r="AE63" s="125">
        <v>28500.1</v>
      </c>
      <c r="AF63" s="90">
        <v>98673.2</v>
      </c>
      <c r="AG63" s="125">
        <v>33831.300000000003</v>
      </c>
      <c r="AH63" s="125">
        <v>46070.400000000001</v>
      </c>
      <c r="AI63" s="125">
        <v>52400.800000000003</v>
      </c>
      <c r="AJ63" s="125">
        <v>35001.1</v>
      </c>
      <c r="AK63" s="137">
        <v>167303.6</v>
      </c>
      <c r="AL63" s="128">
        <v>29370.9</v>
      </c>
      <c r="AM63" s="128">
        <v>44303</v>
      </c>
      <c r="AN63" s="128">
        <v>33190</v>
      </c>
      <c r="AO63" s="128">
        <v>34992.5</v>
      </c>
      <c r="AP63" s="128">
        <v>141856.4</v>
      </c>
      <c r="AQ63" s="128">
        <v>26332.400000000001</v>
      </c>
      <c r="AR63" s="128">
        <v>45153.1</v>
      </c>
      <c r="AS63" s="128">
        <v>43518.5</v>
      </c>
      <c r="AT63" s="128">
        <v>34986.6</v>
      </c>
      <c r="AU63" s="128">
        <v>149990.6</v>
      </c>
      <c r="AV63" s="126">
        <v>40331.9</v>
      </c>
      <c r="AW63" s="126">
        <v>53760.800000000003</v>
      </c>
      <c r="AX63" s="129">
        <v>52351.8</v>
      </c>
      <c r="AY63" s="129">
        <v>41730.6</v>
      </c>
      <c r="AZ63" s="125">
        <v>188175.1</v>
      </c>
      <c r="BA63" s="125">
        <v>28041.7</v>
      </c>
      <c r="BB63" s="125">
        <v>33443.4</v>
      </c>
      <c r="BC63" s="135">
        <v>30923.9</v>
      </c>
      <c r="BD63" s="130">
        <v>24985.4</v>
      </c>
      <c r="BE63" s="125">
        <v>117394.4</v>
      </c>
      <c r="BF63" s="135">
        <v>24365.105869999999</v>
      </c>
      <c r="BG63" s="135">
        <v>32891.63723</v>
      </c>
      <c r="BH63" s="133">
        <v>38738.63897</v>
      </c>
      <c r="BI63" s="132">
        <v>29200.829000000002</v>
      </c>
      <c r="BJ63" s="133">
        <v>125196.21107</v>
      </c>
      <c r="BK63" s="133">
        <v>28916.79783</v>
      </c>
      <c r="BL63" s="134">
        <f>IF(41303.6092="","-",41303.6092)</f>
        <v>41303.609199999999</v>
      </c>
      <c r="BM63" s="134">
        <f>IF(46649.43396="","-",46649.43396)</f>
        <v>46649.433960000002</v>
      </c>
      <c r="BN63" s="134">
        <v>39572.419419999998</v>
      </c>
      <c r="BO63" s="134">
        <v>156442.26040999999</v>
      </c>
      <c r="BP63" s="134">
        <v>45614.277470000001</v>
      </c>
      <c r="BQ63" s="134">
        <v>63579.253640000003</v>
      </c>
      <c r="BR63" s="134">
        <v>55730.943630000002</v>
      </c>
      <c r="BS63" s="134">
        <v>42441.83713</v>
      </c>
      <c r="BT63" s="134">
        <v>207366.31187000001</v>
      </c>
      <c r="BU63" s="134">
        <v>46078.247819999997</v>
      </c>
      <c r="BV63" s="134">
        <v>52919.286690000001</v>
      </c>
      <c r="BW63" s="134">
        <v>52722.57114</v>
      </c>
      <c r="BX63" s="134">
        <v>39220.701889999997</v>
      </c>
      <c r="BY63" s="134">
        <v>190940.80754000001</v>
      </c>
      <c r="BZ63" s="136">
        <v>38350.710930000001</v>
      </c>
      <c r="CA63" s="136">
        <v>39887.994180000002</v>
      </c>
      <c r="CB63" s="136">
        <v>42692.19932</v>
      </c>
      <c r="CC63" s="136">
        <v>45005.586940000001</v>
      </c>
      <c r="CD63" s="136">
        <v>165936.49137</v>
      </c>
      <c r="CE63" s="134">
        <v>41337.366679999999</v>
      </c>
      <c r="CF63" s="134">
        <v>55139.568610000002</v>
      </c>
      <c r="CG63" s="134">
        <v>81882.013890000002</v>
      </c>
      <c r="CH63" s="134">
        <v>69971.931769999996</v>
      </c>
      <c r="CI63" s="136">
        <v>248330.88094999999</v>
      </c>
      <c r="CJ63" s="136">
        <v>66063.378209999995</v>
      </c>
      <c r="CK63" s="136">
        <v>90144.209489999994</v>
      </c>
      <c r="CL63" s="18">
        <v>72</v>
      </c>
      <c r="CM63" s="100" t="s">
        <v>101</v>
      </c>
    </row>
    <row r="64" spans="1:91" s="13" customFormat="1">
      <c r="A64" s="18">
        <v>73</v>
      </c>
      <c r="B64" s="100" t="s">
        <v>102</v>
      </c>
      <c r="C64" s="125">
        <v>334.5</v>
      </c>
      <c r="D64" s="125">
        <v>678.2</v>
      </c>
      <c r="E64" s="125">
        <v>419.4</v>
      </c>
      <c r="F64" s="125">
        <v>595</v>
      </c>
      <c r="G64" s="90">
        <v>2027.1</v>
      </c>
      <c r="H64" s="125">
        <v>1194.7</v>
      </c>
      <c r="I64" s="125">
        <v>541.1</v>
      </c>
      <c r="J64" s="125">
        <v>1181</v>
      </c>
      <c r="K64" s="125">
        <v>1746.7</v>
      </c>
      <c r="L64" s="90">
        <v>4663.5</v>
      </c>
      <c r="M64" s="125">
        <v>2049.8000000000002</v>
      </c>
      <c r="N64" s="125">
        <v>2713.3</v>
      </c>
      <c r="O64" s="125">
        <v>1949.7</v>
      </c>
      <c r="P64" s="125">
        <v>5621</v>
      </c>
      <c r="Q64" s="90">
        <v>12333.8</v>
      </c>
      <c r="R64" s="125">
        <v>1630.3</v>
      </c>
      <c r="S64" s="125">
        <v>2381</v>
      </c>
      <c r="T64" s="125">
        <v>2170.9</v>
      </c>
      <c r="U64" s="125">
        <v>3939.4</v>
      </c>
      <c r="V64" s="90">
        <v>10121.6</v>
      </c>
      <c r="W64" s="125">
        <v>1203.2</v>
      </c>
      <c r="X64" s="125">
        <v>1758.8</v>
      </c>
      <c r="Y64" s="125">
        <v>1858.4</v>
      </c>
      <c r="Z64" s="125">
        <v>669.3</v>
      </c>
      <c r="AA64" s="90">
        <v>5489.7</v>
      </c>
      <c r="AB64" s="125">
        <v>663.7</v>
      </c>
      <c r="AC64" s="125">
        <v>1021.5</v>
      </c>
      <c r="AD64" s="125">
        <v>1387.4</v>
      </c>
      <c r="AE64" s="125">
        <v>1269.7</v>
      </c>
      <c r="AF64" s="90">
        <v>4342.3</v>
      </c>
      <c r="AG64" s="125">
        <v>2054.6999999999998</v>
      </c>
      <c r="AH64" s="125">
        <v>2448.9</v>
      </c>
      <c r="AI64" s="125">
        <v>3209.6</v>
      </c>
      <c r="AJ64" s="125">
        <v>2492.4</v>
      </c>
      <c r="AK64" s="137">
        <v>10205.6</v>
      </c>
      <c r="AL64" s="128">
        <v>1542.1</v>
      </c>
      <c r="AM64" s="128">
        <v>1851.5</v>
      </c>
      <c r="AN64" s="128">
        <v>2353.1</v>
      </c>
      <c r="AO64" s="128">
        <v>2063.5</v>
      </c>
      <c r="AP64" s="128">
        <v>7810.2</v>
      </c>
      <c r="AQ64" s="125">
        <v>1220.5</v>
      </c>
      <c r="AR64" s="125">
        <v>1511.1</v>
      </c>
      <c r="AS64" s="128">
        <v>2236.8000000000002</v>
      </c>
      <c r="AT64" s="125">
        <v>1258.8</v>
      </c>
      <c r="AU64" s="125">
        <v>6227.2</v>
      </c>
      <c r="AV64" s="135">
        <v>1149.3</v>
      </c>
      <c r="AW64" s="126">
        <v>2050.1999999999998</v>
      </c>
      <c r="AX64" s="129">
        <v>2033.8</v>
      </c>
      <c r="AY64" s="129">
        <v>1857</v>
      </c>
      <c r="AZ64" s="125">
        <v>7090.3</v>
      </c>
      <c r="BA64" s="125">
        <v>2805.2</v>
      </c>
      <c r="BB64" s="125">
        <v>1705</v>
      </c>
      <c r="BC64" s="135">
        <v>2171</v>
      </c>
      <c r="BD64" s="130">
        <v>1331.2</v>
      </c>
      <c r="BE64" s="125">
        <v>8012.4</v>
      </c>
      <c r="BF64" s="135">
        <v>1201.2252000000001</v>
      </c>
      <c r="BG64" s="135">
        <v>1150.88922</v>
      </c>
      <c r="BH64" s="133">
        <v>2753.23083</v>
      </c>
      <c r="BI64" s="132">
        <v>1794.2008499999999</v>
      </c>
      <c r="BJ64" s="133">
        <v>6899.5460999999996</v>
      </c>
      <c r="BK64" s="133">
        <v>1791.7726600000001</v>
      </c>
      <c r="BL64" s="134">
        <f>IF(2915.59102="","-",2915.59102)</f>
        <v>2915.5910199999998</v>
      </c>
      <c r="BM64" s="134">
        <f>IF(2632.93609="","-",2632.93609)</f>
        <v>2632.9360900000001</v>
      </c>
      <c r="BN64" s="134">
        <v>2637.2291799999998</v>
      </c>
      <c r="BO64" s="134">
        <v>9977.5289499999999</v>
      </c>
      <c r="BP64" s="134">
        <v>2585.0239000000001</v>
      </c>
      <c r="BQ64" s="134">
        <v>3389.91869</v>
      </c>
      <c r="BR64" s="134">
        <v>4345.9641600000004</v>
      </c>
      <c r="BS64" s="134">
        <v>4030.1967399999999</v>
      </c>
      <c r="BT64" s="134">
        <v>14351.10349</v>
      </c>
      <c r="BU64" s="134">
        <v>1748.4337800000001</v>
      </c>
      <c r="BV64" s="134">
        <v>3116.3481700000002</v>
      </c>
      <c r="BW64" s="134">
        <v>3328.0496899999998</v>
      </c>
      <c r="BX64" s="134">
        <v>3056.3973900000001</v>
      </c>
      <c r="BY64" s="134">
        <v>11249.22903</v>
      </c>
      <c r="BZ64" s="136">
        <v>3575.2317499999999</v>
      </c>
      <c r="CA64" s="136">
        <v>3162.3470600000001</v>
      </c>
      <c r="CB64" s="136">
        <v>3585.7021199999999</v>
      </c>
      <c r="CC64" s="136">
        <v>4279.9508299999998</v>
      </c>
      <c r="CD64" s="136">
        <v>14603.231760000001</v>
      </c>
      <c r="CE64" s="134">
        <v>3523.5125400000002</v>
      </c>
      <c r="CF64" s="134">
        <v>5848.2021100000002</v>
      </c>
      <c r="CG64" s="134">
        <v>4154.4221500000003</v>
      </c>
      <c r="CH64" s="134">
        <v>4011.34888</v>
      </c>
      <c r="CI64" s="136">
        <v>17537.485680000002</v>
      </c>
      <c r="CJ64" s="136">
        <v>2938.0183499999998</v>
      </c>
      <c r="CK64" s="136">
        <v>2897.9704000000002</v>
      </c>
      <c r="CL64" s="18">
        <v>73</v>
      </c>
      <c r="CM64" s="100" t="s">
        <v>102</v>
      </c>
    </row>
    <row r="65" spans="1:91" s="13" customFormat="1" ht="47.25">
      <c r="A65" s="18">
        <v>74</v>
      </c>
      <c r="B65" s="100" t="s">
        <v>103</v>
      </c>
      <c r="C65" s="125">
        <v>16819.900000000001</v>
      </c>
      <c r="D65" s="125">
        <v>16182.7</v>
      </c>
      <c r="E65" s="125">
        <v>18207.900000000001</v>
      </c>
      <c r="F65" s="125">
        <v>18342.5</v>
      </c>
      <c r="G65" s="90">
        <v>69553</v>
      </c>
      <c r="H65" s="125">
        <v>14562</v>
      </c>
      <c r="I65" s="125">
        <v>23798.9</v>
      </c>
      <c r="J65" s="125">
        <v>20974</v>
      </c>
      <c r="K65" s="125">
        <v>32976.6</v>
      </c>
      <c r="L65" s="90">
        <v>92311.5</v>
      </c>
      <c r="M65" s="125">
        <v>18812.7</v>
      </c>
      <c r="N65" s="125">
        <v>33705.5</v>
      </c>
      <c r="O65" s="125">
        <v>31565.7</v>
      </c>
      <c r="P65" s="125">
        <v>34007.1</v>
      </c>
      <c r="Q65" s="90">
        <v>118091</v>
      </c>
      <c r="R65" s="125">
        <v>35080.400000000001</v>
      </c>
      <c r="S65" s="125">
        <v>50969.7</v>
      </c>
      <c r="T65" s="125">
        <v>53975.1</v>
      </c>
      <c r="U65" s="125">
        <v>35443.199999999997</v>
      </c>
      <c r="V65" s="90">
        <v>175468.4</v>
      </c>
      <c r="W65" s="125">
        <v>20743.3</v>
      </c>
      <c r="X65" s="125">
        <v>17935.900000000001</v>
      </c>
      <c r="Y65" s="125">
        <v>18019.8</v>
      </c>
      <c r="Z65" s="125">
        <v>20594</v>
      </c>
      <c r="AA65" s="90">
        <v>77293</v>
      </c>
      <c r="AB65" s="125">
        <v>16402.3</v>
      </c>
      <c r="AC65" s="125">
        <v>29775.9</v>
      </c>
      <c r="AD65" s="125">
        <v>30557.8</v>
      </c>
      <c r="AE65" s="125">
        <v>34169.9</v>
      </c>
      <c r="AF65" s="90">
        <v>110905.9</v>
      </c>
      <c r="AG65" s="125">
        <v>28358.6</v>
      </c>
      <c r="AH65" s="125">
        <v>51514.3</v>
      </c>
      <c r="AI65" s="125">
        <v>45734.8</v>
      </c>
      <c r="AJ65" s="125">
        <v>42282</v>
      </c>
      <c r="AK65" s="137">
        <v>167889.7</v>
      </c>
      <c r="AL65" s="128">
        <v>27271.3</v>
      </c>
      <c r="AM65" s="128">
        <v>43115.9</v>
      </c>
      <c r="AN65" s="128">
        <v>46180</v>
      </c>
      <c r="AO65" s="128">
        <v>40682.1</v>
      </c>
      <c r="AP65" s="128">
        <v>157249.29999999999</v>
      </c>
      <c r="AQ65" s="128">
        <v>29721</v>
      </c>
      <c r="AR65" s="128">
        <v>45331.7</v>
      </c>
      <c r="AS65" s="128">
        <v>49044.3</v>
      </c>
      <c r="AT65" s="128">
        <v>48431.8</v>
      </c>
      <c r="AU65" s="128">
        <v>172528.8</v>
      </c>
      <c r="AV65" s="126">
        <v>32386.5</v>
      </c>
      <c r="AW65" s="126">
        <v>43246</v>
      </c>
      <c r="AX65" s="135">
        <v>41980.9</v>
      </c>
      <c r="AY65" s="129">
        <v>44589.5</v>
      </c>
      <c r="AZ65" s="125">
        <v>162202.9</v>
      </c>
      <c r="BA65" s="135">
        <v>27496.2</v>
      </c>
      <c r="BB65" s="135">
        <v>33753.699999999997</v>
      </c>
      <c r="BC65" s="135">
        <v>35456.1</v>
      </c>
      <c r="BD65" s="135">
        <v>35894.199999999997</v>
      </c>
      <c r="BE65" s="135">
        <v>132600.20000000001</v>
      </c>
      <c r="BF65" s="135">
        <v>20927.283769999998</v>
      </c>
      <c r="BG65" s="135">
        <v>31548.55862</v>
      </c>
      <c r="BH65" s="133">
        <v>33423.856520000001</v>
      </c>
      <c r="BI65" s="132">
        <v>32056.968059999999</v>
      </c>
      <c r="BJ65" s="133">
        <v>117956.66697000001</v>
      </c>
      <c r="BK65" s="133">
        <v>27465.73891</v>
      </c>
      <c r="BL65" s="134">
        <f>IF(38635.79434="","-",38635.79434)</f>
        <v>38635.79434</v>
      </c>
      <c r="BM65" s="134">
        <f>IF(42826.99824="","-",42826.99824)</f>
        <v>42826.998240000001</v>
      </c>
      <c r="BN65" s="136">
        <v>37413.03</v>
      </c>
      <c r="BO65" s="136">
        <v>146341.56</v>
      </c>
      <c r="BP65" s="134">
        <v>34019.611629999999</v>
      </c>
      <c r="BQ65" s="134">
        <v>48246.182439999997</v>
      </c>
      <c r="BR65" s="134">
        <v>48302.826529999998</v>
      </c>
      <c r="BS65" s="134">
        <v>44154.645969999998</v>
      </c>
      <c r="BT65" s="134">
        <v>174723.26657000001</v>
      </c>
      <c r="BU65" s="134">
        <v>39695.022080000002</v>
      </c>
      <c r="BV65" s="134">
        <v>52918.493560000003</v>
      </c>
      <c r="BW65" s="134">
        <v>51487.746780000001</v>
      </c>
      <c r="BX65" s="134">
        <v>46261.276140000002</v>
      </c>
      <c r="BY65" s="134">
        <v>190362.53855999999</v>
      </c>
      <c r="BZ65" s="136">
        <v>44160.332609999998</v>
      </c>
      <c r="CA65" s="136">
        <v>47601.217790000002</v>
      </c>
      <c r="CB65" s="136">
        <v>57014.227529999996</v>
      </c>
      <c r="CC65" s="136">
        <v>54655.125010000003</v>
      </c>
      <c r="CD65" s="136">
        <v>203430.90294</v>
      </c>
      <c r="CE65" s="134">
        <v>54968.807070000003</v>
      </c>
      <c r="CF65" s="134">
        <v>63572.292509999999</v>
      </c>
      <c r="CG65" s="134">
        <v>64333.763800000001</v>
      </c>
      <c r="CH65" s="134">
        <v>68508.208899999998</v>
      </c>
      <c r="CI65" s="136">
        <v>251383.07227999999</v>
      </c>
      <c r="CJ65" s="136">
        <v>51991.257250000002</v>
      </c>
      <c r="CK65" s="136">
        <v>66813.171189999994</v>
      </c>
      <c r="CL65" s="18">
        <v>74</v>
      </c>
      <c r="CM65" s="100" t="s">
        <v>103</v>
      </c>
    </row>
    <row r="66" spans="1:91" s="13" customFormat="1" ht="31.5">
      <c r="A66" s="18">
        <v>75</v>
      </c>
      <c r="B66" s="100" t="s">
        <v>104</v>
      </c>
      <c r="C66" s="125">
        <v>3625.1</v>
      </c>
      <c r="D66" s="125">
        <v>6870.6</v>
      </c>
      <c r="E66" s="125">
        <v>3778.1</v>
      </c>
      <c r="F66" s="125">
        <v>5791.2</v>
      </c>
      <c r="G66" s="90">
        <v>20065</v>
      </c>
      <c r="H66" s="125">
        <v>4888.6000000000004</v>
      </c>
      <c r="I66" s="125">
        <v>3425.7</v>
      </c>
      <c r="J66" s="125">
        <v>4236.7</v>
      </c>
      <c r="K66" s="125">
        <v>7525.4</v>
      </c>
      <c r="L66" s="90">
        <v>20076.400000000001</v>
      </c>
      <c r="M66" s="125">
        <v>5594.7</v>
      </c>
      <c r="N66" s="125">
        <v>5523.8</v>
      </c>
      <c r="O66" s="125">
        <v>10679.7</v>
      </c>
      <c r="P66" s="125">
        <v>9298.4</v>
      </c>
      <c r="Q66" s="90">
        <v>31096.6</v>
      </c>
      <c r="R66" s="125">
        <v>6512.3</v>
      </c>
      <c r="S66" s="125">
        <v>8747.2000000000007</v>
      </c>
      <c r="T66" s="125">
        <v>13232.5</v>
      </c>
      <c r="U66" s="125">
        <v>12433.2</v>
      </c>
      <c r="V66" s="90">
        <v>40925.199999999997</v>
      </c>
      <c r="W66" s="125">
        <v>5656.4</v>
      </c>
      <c r="X66" s="125">
        <v>5400.3</v>
      </c>
      <c r="Y66" s="125">
        <v>3433.2</v>
      </c>
      <c r="Z66" s="125">
        <v>7672.8</v>
      </c>
      <c r="AA66" s="90">
        <v>22162.7</v>
      </c>
      <c r="AB66" s="125">
        <v>5612.1</v>
      </c>
      <c r="AC66" s="125">
        <v>7084.8</v>
      </c>
      <c r="AD66" s="125">
        <v>8636</v>
      </c>
      <c r="AE66" s="125">
        <v>10205.200000000001</v>
      </c>
      <c r="AF66" s="90">
        <v>31538.1</v>
      </c>
      <c r="AG66" s="125">
        <v>7388.9</v>
      </c>
      <c r="AH66" s="125">
        <v>6482.3</v>
      </c>
      <c r="AI66" s="125">
        <v>8637.5</v>
      </c>
      <c r="AJ66" s="125">
        <v>12376</v>
      </c>
      <c r="AK66" s="137">
        <v>34884.699999999997</v>
      </c>
      <c r="AL66" s="128">
        <v>8106.2</v>
      </c>
      <c r="AM66" s="128">
        <v>8566.2999999999993</v>
      </c>
      <c r="AN66" s="128">
        <v>9482.7999999999993</v>
      </c>
      <c r="AO66" s="128">
        <v>18823</v>
      </c>
      <c r="AP66" s="128">
        <v>44978.3</v>
      </c>
      <c r="AQ66" s="125">
        <v>15301.1</v>
      </c>
      <c r="AR66" s="125">
        <v>7943.3</v>
      </c>
      <c r="AS66" s="125">
        <v>9778.7000000000007</v>
      </c>
      <c r="AT66" s="125">
        <v>13264.2</v>
      </c>
      <c r="AU66" s="125">
        <v>46287.3</v>
      </c>
      <c r="AV66" s="126">
        <v>11118.4</v>
      </c>
      <c r="AW66" s="126">
        <v>8647.5</v>
      </c>
      <c r="AX66" s="129">
        <v>9537.4</v>
      </c>
      <c r="AY66" s="135">
        <v>17352.5</v>
      </c>
      <c r="AZ66" s="135">
        <v>46655.8</v>
      </c>
      <c r="BA66" s="125">
        <v>5777.1</v>
      </c>
      <c r="BB66" s="125">
        <v>5028.7</v>
      </c>
      <c r="BC66" s="135">
        <v>8532.9</v>
      </c>
      <c r="BD66" s="130">
        <v>10944</v>
      </c>
      <c r="BE66" s="125">
        <v>30282.7</v>
      </c>
      <c r="BF66" s="125">
        <v>6404.7516699999996</v>
      </c>
      <c r="BG66" s="131">
        <v>8391.2598099999996</v>
      </c>
      <c r="BH66" s="133">
        <v>9189.7261899999994</v>
      </c>
      <c r="BI66" s="132">
        <v>14023.37536</v>
      </c>
      <c r="BJ66" s="133">
        <v>38009.11303</v>
      </c>
      <c r="BK66" s="133">
        <v>8814.2968700000001</v>
      </c>
      <c r="BL66" s="134">
        <f>IF(8574.19161="","-",8574.19161)</f>
        <v>8574.1916099999999</v>
      </c>
      <c r="BM66" s="134">
        <f>IF(14023.61352="","-",14023.61352)</f>
        <v>14023.613520000001</v>
      </c>
      <c r="BN66" s="134">
        <v>16133.9964</v>
      </c>
      <c r="BO66" s="134">
        <v>47546.098400000003</v>
      </c>
      <c r="BP66" s="134">
        <v>14219.84571</v>
      </c>
      <c r="BQ66" s="134">
        <v>10593.471579999999</v>
      </c>
      <c r="BR66" s="134">
        <v>14645.56626</v>
      </c>
      <c r="BS66" s="134">
        <v>18024.210999999999</v>
      </c>
      <c r="BT66" s="134">
        <v>57483.094550000002</v>
      </c>
      <c r="BU66" s="134">
        <v>11659.53829</v>
      </c>
      <c r="BV66" s="134">
        <v>10445.817940000001</v>
      </c>
      <c r="BW66" s="134">
        <v>10468.00383</v>
      </c>
      <c r="BX66" s="134">
        <v>17582.61794</v>
      </c>
      <c r="BY66" s="134">
        <v>50155.978000000003</v>
      </c>
      <c r="BZ66" s="136">
        <v>9932.8205600000001</v>
      </c>
      <c r="CA66" s="136">
        <v>10597.77612</v>
      </c>
      <c r="CB66" s="136">
        <v>16668.65814</v>
      </c>
      <c r="CC66" s="136">
        <v>25612.69569</v>
      </c>
      <c r="CD66" s="136">
        <v>62811.950510000002</v>
      </c>
      <c r="CE66" s="134">
        <v>18234.957429999999</v>
      </c>
      <c r="CF66" s="134">
        <v>19325.308199999999</v>
      </c>
      <c r="CG66" s="134">
        <v>17681.23777</v>
      </c>
      <c r="CH66" s="134">
        <v>23242.349050000001</v>
      </c>
      <c r="CI66" s="136">
        <v>78483.852450000006</v>
      </c>
      <c r="CJ66" s="136">
        <v>21084.261429999999</v>
      </c>
      <c r="CK66" s="136">
        <v>21736.296969999999</v>
      </c>
      <c r="CL66" s="18">
        <v>75</v>
      </c>
      <c r="CM66" s="100" t="s">
        <v>104</v>
      </c>
    </row>
    <row r="67" spans="1:91" s="13" customFormat="1" ht="31.5">
      <c r="A67" s="18">
        <v>76</v>
      </c>
      <c r="B67" s="100" t="s">
        <v>105</v>
      </c>
      <c r="C67" s="125">
        <v>9385.7999999999993</v>
      </c>
      <c r="D67" s="125">
        <v>16236.4</v>
      </c>
      <c r="E67" s="125">
        <v>18574.599999999999</v>
      </c>
      <c r="F67" s="125">
        <v>15271.3</v>
      </c>
      <c r="G67" s="90">
        <v>59468.1</v>
      </c>
      <c r="H67" s="125">
        <v>10898.3</v>
      </c>
      <c r="I67" s="125">
        <v>11176.9</v>
      </c>
      <c r="J67" s="125">
        <v>19510.5</v>
      </c>
      <c r="K67" s="125">
        <v>21337.7</v>
      </c>
      <c r="L67" s="90">
        <v>62923.4</v>
      </c>
      <c r="M67" s="125">
        <v>14498.7</v>
      </c>
      <c r="N67" s="125">
        <v>16689.099999999999</v>
      </c>
      <c r="O67" s="125">
        <v>19655.2</v>
      </c>
      <c r="P67" s="125">
        <v>36927.4</v>
      </c>
      <c r="Q67" s="90">
        <v>87770.4</v>
      </c>
      <c r="R67" s="125">
        <v>21982.400000000001</v>
      </c>
      <c r="S67" s="125">
        <v>21514.6</v>
      </c>
      <c r="T67" s="125">
        <v>31474.799999999999</v>
      </c>
      <c r="U67" s="125">
        <v>34730</v>
      </c>
      <c r="V67" s="90">
        <v>109701.8</v>
      </c>
      <c r="W67" s="125">
        <v>17180.8</v>
      </c>
      <c r="X67" s="125">
        <v>17613.3</v>
      </c>
      <c r="Y67" s="125">
        <v>19742.5</v>
      </c>
      <c r="Z67" s="125">
        <v>45333.599999999999</v>
      </c>
      <c r="AA67" s="90">
        <v>99870.2</v>
      </c>
      <c r="AB67" s="125">
        <v>20725.2</v>
      </c>
      <c r="AC67" s="125">
        <v>20571.400000000001</v>
      </c>
      <c r="AD67" s="125">
        <v>27314.1</v>
      </c>
      <c r="AE67" s="125">
        <v>43896.5</v>
      </c>
      <c r="AF67" s="90">
        <v>112507.2</v>
      </c>
      <c r="AG67" s="125">
        <v>26574.6</v>
      </c>
      <c r="AH67" s="125">
        <v>33508.1</v>
      </c>
      <c r="AI67" s="125">
        <v>32007.7</v>
      </c>
      <c r="AJ67" s="125">
        <v>38807.9</v>
      </c>
      <c r="AK67" s="137">
        <v>130898.3</v>
      </c>
      <c r="AL67" s="128">
        <v>19418.8</v>
      </c>
      <c r="AM67" s="128">
        <v>26893.1</v>
      </c>
      <c r="AN67" s="128">
        <v>26622.9</v>
      </c>
      <c r="AO67" s="128">
        <v>45176.800000000003</v>
      </c>
      <c r="AP67" s="128">
        <v>118111.6</v>
      </c>
      <c r="AQ67" s="125">
        <v>31802.1</v>
      </c>
      <c r="AR67" s="125">
        <v>21748.6</v>
      </c>
      <c r="AS67" s="128">
        <v>29061.1</v>
      </c>
      <c r="AT67" s="128">
        <v>37523.599999999999</v>
      </c>
      <c r="AU67" s="128">
        <v>120135.4</v>
      </c>
      <c r="AV67" s="126">
        <v>25265.4</v>
      </c>
      <c r="AW67" s="126">
        <v>19486.099999999999</v>
      </c>
      <c r="AX67" s="129">
        <v>20048.400000000001</v>
      </c>
      <c r="AY67" s="129">
        <v>40373.199999999997</v>
      </c>
      <c r="AZ67" s="125">
        <v>105173.1</v>
      </c>
      <c r="BA67" s="135">
        <v>20516</v>
      </c>
      <c r="BB67" s="125">
        <v>16579.900000000001</v>
      </c>
      <c r="BC67" s="125">
        <v>20919</v>
      </c>
      <c r="BD67" s="130">
        <v>27826</v>
      </c>
      <c r="BE67" s="125">
        <v>85840.9</v>
      </c>
      <c r="BF67" s="135">
        <v>11256.15532</v>
      </c>
      <c r="BG67" s="135">
        <v>19105.255819999998</v>
      </c>
      <c r="BH67" s="133">
        <v>23994.320100000001</v>
      </c>
      <c r="BI67" s="132">
        <v>36724.730060000002</v>
      </c>
      <c r="BJ67" s="133">
        <v>91080.461299999995</v>
      </c>
      <c r="BK67" s="133">
        <v>21650.3999</v>
      </c>
      <c r="BL67" s="134">
        <f>IF(23540.04118="","-",23540.04118)</f>
        <v>23540.04118</v>
      </c>
      <c r="BM67" s="134">
        <f>IF(30934.32236="","-",30934.32236)</f>
        <v>30934.322359999998</v>
      </c>
      <c r="BN67" s="134">
        <v>47394.573250000001</v>
      </c>
      <c r="BO67" s="134">
        <v>123519.33669</v>
      </c>
      <c r="BP67" s="134">
        <v>31846.882549999998</v>
      </c>
      <c r="BQ67" s="134">
        <v>36370.715609999999</v>
      </c>
      <c r="BR67" s="134">
        <v>35662.409149999999</v>
      </c>
      <c r="BS67" s="134">
        <v>52087.691169999998</v>
      </c>
      <c r="BT67" s="134">
        <v>155967.69847999999</v>
      </c>
      <c r="BU67" s="134">
        <v>33811.3289</v>
      </c>
      <c r="BV67" s="134">
        <v>37502.50419</v>
      </c>
      <c r="BW67" s="134">
        <v>45473.666669999999</v>
      </c>
      <c r="BX67" s="134">
        <v>53769.850709999999</v>
      </c>
      <c r="BY67" s="134">
        <v>170557.35047</v>
      </c>
      <c r="BZ67" s="136">
        <v>33098.598680000003</v>
      </c>
      <c r="CA67" s="136">
        <v>32139.023509999999</v>
      </c>
      <c r="CB67" s="136">
        <v>48913.587890000003</v>
      </c>
      <c r="CC67" s="136">
        <v>61376.895660000002</v>
      </c>
      <c r="CD67" s="136">
        <v>175528.10574</v>
      </c>
      <c r="CE67" s="134">
        <v>42651.91115</v>
      </c>
      <c r="CF67" s="134">
        <v>46139.770729999997</v>
      </c>
      <c r="CG67" s="134">
        <v>45066.890370000001</v>
      </c>
      <c r="CH67" s="134">
        <v>61642.17078</v>
      </c>
      <c r="CI67" s="136">
        <v>195500.74303000001</v>
      </c>
      <c r="CJ67" s="136">
        <v>39770.962480000002</v>
      </c>
      <c r="CK67" s="136">
        <v>45336.419349999996</v>
      </c>
      <c r="CL67" s="18">
        <v>76</v>
      </c>
      <c r="CM67" s="100" t="s">
        <v>105</v>
      </c>
    </row>
    <row r="68" spans="1:91" s="13" customFormat="1" ht="47.25">
      <c r="A68" s="18">
        <v>77</v>
      </c>
      <c r="B68" s="100" t="s">
        <v>106</v>
      </c>
      <c r="C68" s="125">
        <v>12291.2</v>
      </c>
      <c r="D68" s="125">
        <v>18998.599999999999</v>
      </c>
      <c r="E68" s="125">
        <v>19977.8</v>
      </c>
      <c r="F68" s="125">
        <v>23474.9</v>
      </c>
      <c r="G68" s="90">
        <v>74742.5</v>
      </c>
      <c r="H68" s="125">
        <v>18530.3</v>
      </c>
      <c r="I68" s="125">
        <v>24012</v>
      </c>
      <c r="J68" s="125">
        <v>31443.5</v>
      </c>
      <c r="K68" s="125">
        <v>38105.300000000003</v>
      </c>
      <c r="L68" s="90">
        <v>112091.1</v>
      </c>
      <c r="M68" s="125">
        <v>26927.599999999999</v>
      </c>
      <c r="N68" s="125">
        <v>37469.199999999997</v>
      </c>
      <c r="O68" s="125">
        <v>47802</v>
      </c>
      <c r="P68" s="125">
        <v>60854.6</v>
      </c>
      <c r="Q68" s="90">
        <v>173053.4</v>
      </c>
      <c r="R68" s="125">
        <v>47975.1</v>
      </c>
      <c r="S68" s="125">
        <v>60715.6</v>
      </c>
      <c r="T68" s="125">
        <v>83192.2</v>
      </c>
      <c r="U68" s="125">
        <v>68881.3</v>
      </c>
      <c r="V68" s="90">
        <v>260764.2</v>
      </c>
      <c r="W68" s="125">
        <v>39677.199999999997</v>
      </c>
      <c r="X68" s="125">
        <v>49555.7</v>
      </c>
      <c r="Y68" s="125">
        <v>48345.2</v>
      </c>
      <c r="Z68" s="125">
        <v>59171.1</v>
      </c>
      <c r="AA68" s="90">
        <v>196749.2</v>
      </c>
      <c r="AB68" s="125">
        <v>43228</v>
      </c>
      <c r="AC68" s="125">
        <v>46503.3</v>
      </c>
      <c r="AD68" s="125">
        <v>53591.7</v>
      </c>
      <c r="AE68" s="125">
        <v>69916.899999999994</v>
      </c>
      <c r="AF68" s="90">
        <v>213239.9</v>
      </c>
      <c r="AG68" s="125">
        <v>56642.5</v>
      </c>
      <c r="AH68" s="125">
        <v>84392</v>
      </c>
      <c r="AI68" s="125">
        <v>88584.6</v>
      </c>
      <c r="AJ68" s="125">
        <v>92686.3</v>
      </c>
      <c r="AK68" s="137">
        <v>322305.40000000002</v>
      </c>
      <c r="AL68" s="128">
        <v>78277.3</v>
      </c>
      <c r="AM68" s="128">
        <v>73469.899999999994</v>
      </c>
      <c r="AN68" s="128">
        <v>75368</v>
      </c>
      <c r="AO68" s="128">
        <v>94126.1</v>
      </c>
      <c r="AP68" s="128">
        <v>321241.3</v>
      </c>
      <c r="AQ68" s="128">
        <v>72038.8</v>
      </c>
      <c r="AR68" s="128">
        <v>92000.9</v>
      </c>
      <c r="AS68" s="125">
        <v>93945.1</v>
      </c>
      <c r="AT68" s="128">
        <v>89564</v>
      </c>
      <c r="AU68" s="128">
        <v>347548.8</v>
      </c>
      <c r="AV68" s="135">
        <v>72657</v>
      </c>
      <c r="AW68" s="126">
        <v>76714.399999999994</v>
      </c>
      <c r="AX68" s="129">
        <v>76706.3</v>
      </c>
      <c r="AY68" s="129">
        <v>90127.8</v>
      </c>
      <c r="AZ68" s="125">
        <v>316205.5</v>
      </c>
      <c r="BA68" s="125">
        <v>66771</v>
      </c>
      <c r="BB68" s="125">
        <v>64353.599999999999</v>
      </c>
      <c r="BC68" s="135">
        <v>66783.7</v>
      </c>
      <c r="BD68" s="135">
        <v>66014.3</v>
      </c>
      <c r="BE68" s="135">
        <v>263922.59999999998</v>
      </c>
      <c r="BF68" s="135">
        <v>53199.415130000001</v>
      </c>
      <c r="BG68" s="135">
        <v>63767.846550000002</v>
      </c>
      <c r="BH68" s="133">
        <v>73239.227299999999</v>
      </c>
      <c r="BI68" s="132">
        <v>77935.482059999995</v>
      </c>
      <c r="BJ68" s="133">
        <v>268141.97103999997</v>
      </c>
      <c r="BK68" s="133">
        <v>63379.5962</v>
      </c>
      <c r="BL68" s="134">
        <f>IF(74500.21816="","-",74500.21816)</f>
        <v>74500.218160000004</v>
      </c>
      <c r="BM68" s="134">
        <f>IF(83263.42703="","-",83263.42703)</f>
        <v>83263.427030000006</v>
      </c>
      <c r="BN68" s="134">
        <v>101696.58934999999</v>
      </c>
      <c r="BO68" s="134">
        <v>322839.83074</v>
      </c>
      <c r="BP68" s="134">
        <v>96504.060530000002</v>
      </c>
      <c r="BQ68" s="134">
        <v>105304.08063</v>
      </c>
      <c r="BR68" s="134">
        <v>109815.24219</v>
      </c>
      <c r="BS68" s="134">
        <v>124655.63475</v>
      </c>
      <c r="BT68" s="134">
        <v>436279.01809999999</v>
      </c>
      <c r="BU68" s="134">
        <v>96935.676579999999</v>
      </c>
      <c r="BV68" s="134">
        <v>109844.13158</v>
      </c>
      <c r="BW68" s="134">
        <v>114045.11765</v>
      </c>
      <c r="BX68" s="134">
        <v>125910.82153</v>
      </c>
      <c r="BY68" s="134">
        <v>446735.74734</v>
      </c>
      <c r="BZ68" s="136">
        <v>93902.516529999994</v>
      </c>
      <c r="CA68" s="136">
        <v>69500.669460000005</v>
      </c>
      <c r="CB68" s="136">
        <v>120303.76457</v>
      </c>
      <c r="CC68" s="136">
        <v>143222.61021000001</v>
      </c>
      <c r="CD68" s="136">
        <v>426929.56076999998</v>
      </c>
      <c r="CE68" s="134">
        <v>128694.35833</v>
      </c>
      <c r="CF68" s="134">
        <v>133165.66490999999</v>
      </c>
      <c r="CG68" s="134">
        <v>126720.06886</v>
      </c>
      <c r="CH68" s="134">
        <v>149920.66972999999</v>
      </c>
      <c r="CI68" s="136">
        <v>538500.76182999997</v>
      </c>
      <c r="CJ68" s="136">
        <v>126181.3937</v>
      </c>
      <c r="CK68" s="136">
        <v>139523.35652</v>
      </c>
      <c r="CL68" s="18">
        <v>77</v>
      </c>
      <c r="CM68" s="100" t="s">
        <v>106</v>
      </c>
    </row>
    <row r="69" spans="1:91" s="13" customFormat="1" ht="31.5">
      <c r="A69" s="18">
        <v>78</v>
      </c>
      <c r="B69" s="100" t="s">
        <v>107</v>
      </c>
      <c r="C69" s="125">
        <v>17226</v>
      </c>
      <c r="D69" s="125">
        <v>30731.9</v>
      </c>
      <c r="E69" s="125">
        <v>26622.400000000001</v>
      </c>
      <c r="F69" s="125">
        <v>37821.1</v>
      </c>
      <c r="G69" s="90">
        <v>112401.4</v>
      </c>
      <c r="H69" s="125">
        <v>23463.599999999999</v>
      </c>
      <c r="I69" s="125">
        <v>33935.699999999997</v>
      </c>
      <c r="J69" s="125">
        <v>31111.200000000001</v>
      </c>
      <c r="K69" s="125">
        <v>41232.300000000003</v>
      </c>
      <c r="L69" s="90">
        <v>129742.8</v>
      </c>
      <c r="M69" s="125">
        <v>44322.9</v>
      </c>
      <c r="N69" s="125">
        <v>54103.9</v>
      </c>
      <c r="O69" s="125">
        <v>63711.9</v>
      </c>
      <c r="P69" s="125">
        <v>101743.8</v>
      </c>
      <c r="Q69" s="90">
        <v>263882.5</v>
      </c>
      <c r="R69" s="125">
        <v>88110</v>
      </c>
      <c r="S69" s="125">
        <v>90480.9</v>
      </c>
      <c r="T69" s="125">
        <v>94439.7</v>
      </c>
      <c r="U69" s="125">
        <v>85347</v>
      </c>
      <c r="V69" s="90">
        <v>358377.6</v>
      </c>
      <c r="W69" s="125">
        <v>36656.199999999997</v>
      </c>
      <c r="X69" s="125">
        <v>30495.7</v>
      </c>
      <c r="Y69" s="125">
        <v>34140.6</v>
      </c>
      <c r="Z69" s="125">
        <v>41166.300000000003</v>
      </c>
      <c r="AA69" s="90">
        <v>142458.79999999999</v>
      </c>
      <c r="AB69" s="125">
        <v>28152.799999999999</v>
      </c>
      <c r="AC69" s="125">
        <v>40311.1</v>
      </c>
      <c r="AD69" s="125">
        <v>47002.2</v>
      </c>
      <c r="AE69" s="125">
        <v>62692.9</v>
      </c>
      <c r="AF69" s="90">
        <v>178159</v>
      </c>
      <c r="AG69" s="125">
        <v>53205.599999999999</v>
      </c>
      <c r="AH69" s="125">
        <v>72072.600000000006</v>
      </c>
      <c r="AI69" s="125">
        <v>72895.199999999997</v>
      </c>
      <c r="AJ69" s="125">
        <v>92538</v>
      </c>
      <c r="AK69" s="137">
        <v>290711.40000000002</v>
      </c>
      <c r="AL69" s="128">
        <v>60182.2</v>
      </c>
      <c r="AM69" s="128">
        <v>64223.4</v>
      </c>
      <c r="AN69" s="128">
        <v>55481.8</v>
      </c>
      <c r="AO69" s="128">
        <v>63418.400000000001</v>
      </c>
      <c r="AP69" s="128">
        <v>243305.8</v>
      </c>
      <c r="AQ69" s="128">
        <v>57126.3</v>
      </c>
      <c r="AR69" s="128">
        <v>63907.4</v>
      </c>
      <c r="AS69" s="128">
        <v>63421.9</v>
      </c>
      <c r="AT69" s="128">
        <v>71407.7</v>
      </c>
      <c r="AU69" s="128">
        <v>255863.3</v>
      </c>
      <c r="AV69" s="135">
        <v>59448.7</v>
      </c>
      <c r="AW69" s="135">
        <v>67495.399999999994</v>
      </c>
      <c r="AX69" s="129">
        <v>57928.2</v>
      </c>
      <c r="AY69" s="129">
        <v>67651.899999999994</v>
      </c>
      <c r="AZ69" s="125">
        <v>252524.2</v>
      </c>
      <c r="BA69" s="135">
        <v>43589.8</v>
      </c>
      <c r="BB69" s="135">
        <v>43116</v>
      </c>
      <c r="BC69" s="135">
        <v>37347.4</v>
      </c>
      <c r="BD69" s="130">
        <v>41128.800000000003</v>
      </c>
      <c r="BE69" s="125">
        <v>165182</v>
      </c>
      <c r="BF69" s="135">
        <v>42820.050840000004</v>
      </c>
      <c r="BG69" s="131">
        <v>55971.04782</v>
      </c>
      <c r="BH69" s="133">
        <v>51162.531309999998</v>
      </c>
      <c r="BI69" s="132">
        <v>53902.788</v>
      </c>
      <c r="BJ69" s="133">
        <v>203856.41797000001</v>
      </c>
      <c r="BK69" s="133">
        <v>51883.622790000001</v>
      </c>
      <c r="BL69" s="134">
        <f>IF(60345.42912="","-",60345.42912)</f>
        <v>60345.429120000001</v>
      </c>
      <c r="BM69" s="134">
        <f>IF(65506.04914="","-",65506.04914)</f>
        <v>65506.049140000003</v>
      </c>
      <c r="BN69" s="136">
        <v>75031.850000000006</v>
      </c>
      <c r="BO69" s="136">
        <v>252766.95</v>
      </c>
      <c r="BP69" s="134">
        <v>68001.482340000002</v>
      </c>
      <c r="BQ69" s="134">
        <v>77506.271269999997</v>
      </c>
      <c r="BR69" s="134">
        <v>72998.409820000001</v>
      </c>
      <c r="BS69" s="134">
        <v>91554.507100000003</v>
      </c>
      <c r="BT69" s="134">
        <v>310060.67053</v>
      </c>
      <c r="BU69" s="134">
        <v>77296.309099999999</v>
      </c>
      <c r="BV69" s="134">
        <v>81097.451050000003</v>
      </c>
      <c r="BW69" s="134">
        <v>81705.752699999997</v>
      </c>
      <c r="BX69" s="134">
        <v>95259.031539999996</v>
      </c>
      <c r="BY69" s="134">
        <v>335358.54439</v>
      </c>
      <c r="BZ69" s="136">
        <v>67007.006739999997</v>
      </c>
      <c r="CA69" s="136">
        <v>48438.807309999997</v>
      </c>
      <c r="CB69" s="136">
        <v>83032.9715</v>
      </c>
      <c r="CC69" s="136">
        <v>99253.552679999993</v>
      </c>
      <c r="CD69" s="136">
        <v>297732.33822999999</v>
      </c>
      <c r="CE69" s="134">
        <v>99133.493659999993</v>
      </c>
      <c r="CF69" s="134">
        <v>108164.20523000001</v>
      </c>
      <c r="CG69" s="134">
        <v>114196.99432</v>
      </c>
      <c r="CH69" s="134">
        <v>139550.08944000001</v>
      </c>
      <c r="CI69" s="136">
        <v>461044.78265000001</v>
      </c>
      <c r="CJ69" s="136">
        <v>108402.94355</v>
      </c>
      <c r="CK69" s="136">
        <v>133867.22057999999</v>
      </c>
      <c r="CL69" s="18">
        <v>78</v>
      </c>
      <c r="CM69" s="100" t="s">
        <v>107</v>
      </c>
    </row>
    <row r="70" spans="1:91" s="13" customFormat="1">
      <c r="A70" s="18">
        <v>79</v>
      </c>
      <c r="B70" s="100" t="s">
        <v>108</v>
      </c>
      <c r="C70" s="125">
        <v>513.5</v>
      </c>
      <c r="D70" s="125">
        <v>494.2</v>
      </c>
      <c r="E70" s="125">
        <v>639.1</v>
      </c>
      <c r="F70" s="125">
        <v>4682.8</v>
      </c>
      <c r="G70" s="90">
        <v>6329.6</v>
      </c>
      <c r="H70" s="125">
        <v>810.4</v>
      </c>
      <c r="I70" s="125">
        <v>1024.3</v>
      </c>
      <c r="J70" s="125">
        <v>445.5</v>
      </c>
      <c r="K70" s="125">
        <v>22530.6</v>
      </c>
      <c r="L70" s="90">
        <v>24810.799999999999</v>
      </c>
      <c r="M70" s="125">
        <v>1148.5</v>
      </c>
      <c r="N70" s="125">
        <v>4372</v>
      </c>
      <c r="O70" s="125">
        <v>2964.8</v>
      </c>
      <c r="P70" s="125">
        <v>2881.6</v>
      </c>
      <c r="Q70" s="90">
        <v>11366.9</v>
      </c>
      <c r="R70" s="125">
        <v>2060.4</v>
      </c>
      <c r="S70" s="125">
        <v>5658.7</v>
      </c>
      <c r="T70" s="125">
        <v>2267.5</v>
      </c>
      <c r="U70" s="125">
        <v>2442.1999999999998</v>
      </c>
      <c r="V70" s="90">
        <v>12428.8</v>
      </c>
      <c r="W70" s="125">
        <v>1371.1</v>
      </c>
      <c r="X70" s="125">
        <v>892.6</v>
      </c>
      <c r="Y70" s="125">
        <v>2301.1</v>
      </c>
      <c r="Z70" s="125">
        <v>791.3</v>
      </c>
      <c r="AA70" s="90">
        <v>5356.1</v>
      </c>
      <c r="AB70" s="125">
        <v>1601.5</v>
      </c>
      <c r="AC70" s="125">
        <v>34580.800000000003</v>
      </c>
      <c r="AD70" s="125">
        <v>1043.2</v>
      </c>
      <c r="AE70" s="125">
        <v>5744.1</v>
      </c>
      <c r="AF70" s="90">
        <v>42969.599999999999</v>
      </c>
      <c r="AG70" s="125">
        <v>948.1</v>
      </c>
      <c r="AH70" s="125">
        <v>909.3</v>
      </c>
      <c r="AI70" s="125">
        <v>2450.5</v>
      </c>
      <c r="AJ70" s="125">
        <v>4227.1000000000004</v>
      </c>
      <c r="AK70" s="137">
        <v>8535</v>
      </c>
      <c r="AL70" s="128">
        <v>3481.6</v>
      </c>
      <c r="AM70" s="128">
        <v>1515.2</v>
      </c>
      <c r="AN70" s="128">
        <v>6277.8</v>
      </c>
      <c r="AO70" s="128">
        <v>18332.2</v>
      </c>
      <c r="AP70" s="128">
        <v>29606.799999999999</v>
      </c>
      <c r="AQ70" s="125">
        <v>1265.0999999999999</v>
      </c>
      <c r="AR70" s="125">
        <v>1672.3</v>
      </c>
      <c r="AS70" s="128">
        <v>923.8</v>
      </c>
      <c r="AT70" s="128">
        <v>8092.3</v>
      </c>
      <c r="AU70" s="125">
        <v>11953.5</v>
      </c>
      <c r="AV70" s="126">
        <v>4795.3</v>
      </c>
      <c r="AW70" s="126">
        <v>370</v>
      </c>
      <c r="AX70" s="129">
        <v>898.7</v>
      </c>
      <c r="AY70" s="129">
        <v>24349.599999999999</v>
      </c>
      <c r="AZ70" s="125">
        <v>30413.599999999999</v>
      </c>
      <c r="BA70" s="125">
        <v>949</v>
      </c>
      <c r="BB70" s="125">
        <v>1545.2</v>
      </c>
      <c r="BC70" s="135">
        <v>1130.7</v>
      </c>
      <c r="BD70" s="130">
        <v>894.7</v>
      </c>
      <c r="BE70" s="125">
        <v>4519.6000000000004</v>
      </c>
      <c r="BF70" s="135">
        <v>235.26598999999999</v>
      </c>
      <c r="BG70" s="131">
        <v>143.70966999999999</v>
      </c>
      <c r="BH70" s="133">
        <v>343.00126</v>
      </c>
      <c r="BI70" s="132">
        <v>378.44121999999999</v>
      </c>
      <c r="BJ70" s="133">
        <v>1100.41814</v>
      </c>
      <c r="BK70" s="133">
        <v>466.40406000000002</v>
      </c>
      <c r="BL70" s="134">
        <f>IF(398.1851="","-",398.1851)</f>
        <v>398.18509999999998</v>
      </c>
      <c r="BM70" s="134">
        <f>IF(1041.35169="","-",1041.35169)</f>
        <v>1041.35169</v>
      </c>
      <c r="BN70" s="134">
        <v>482.93257</v>
      </c>
      <c r="BO70" s="134">
        <v>2388.8734199999999</v>
      </c>
      <c r="BP70" s="134">
        <v>269.72993000000002</v>
      </c>
      <c r="BQ70" s="134">
        <v>1096.0256400000001</v>
      </c>
      <c r="BR70" s="134">
        <v>1845.28223</v>
      </c>
      <c r="BS70" s="134">
        <v>1764.7903899999999</v>
      </c>
      <c r="BT70" s="134">
        <v>4975.8281900000002</v>
      </c>
      <c r="BU70" s="134">
        <v>1678.08447</v>
      </c>
      <c r="BV70" s="134">
        <v>1328.4402299999999</v>
      </c>
      <c r="BW70" s="134">
        <v>3074.7419399999999</v>
      </c>
      <c r="BX70" s="134">
        <v>2875.83824</v>
      </c>
      <c r="BY70" s="134">
        <v>8957.1048800000008</v>
      </c>
      <c r="BZ70" s="136">
        <v>3288.5541600000001</v>
      </c>
      <c r="CA70" s="136">
        <v>559.49890000000005</v>
      </c>
      <c r="CB70" s="136">
        <v>48482.353199999998</v>
      </c>
      <c r="CC70" s="136">
        <v>204.44327999999999</v>
      </c>
      <c r="CD70" s="136">
        <v>52534.849540000003</v>
      </c>
      <c r="CE70" s="134">
        <v>375.64809000000002</v>
      </c>
      <c r="CF70" s="134">
        <v>790.19002</v>
      </c>
      <c r="CG70" s="134">
        <v>1874.0590099999999</v>
      </c>
      <c r="CH70" s="134">
        <v>2313.81657</v>
      </c>
      <c r="CI70" s="136">
        <v>5353.7136899999996</v>
      </c>
      <c r="CJ70" s="136">
        <v>2477.6476200000002</v>
      </c>
      <c r="CK70" s="136">
        <v>1816.32377</v>
      </c>
      <c r="CL70" s="18">
        <v>79</v>
      </c>
      <c r="CM70" s="100" t="s">
        <v>108</v>
      </c>
    </row>
    <row r="71" spans="1:91" s="13" customFormat="1">
      <c r="A71" s="12" t="s">
        <v>19</v>
      </c>
      <c r="B71" s="99" t="s">
        <v>109</v>
      </c>
      <c r="C71" s="109">
        <v>35591.599999999999</v>
      </c>
      <c r="D71" s="109">
        <v>48798</v>
      </c>
      <c r="E71" s="109">
        <v>56952.4</v>
      </c>
      <c r="F71" s="109">
        <v>64677.7</v>
      </c>
      <c r="G71" s="89">
        <v>206019.7</v>
      </c>
      <c r="H71" s="109">
        <v>47681.3</v>
      </c>
      <c r="I71" s="109">
        <v>59679.7</v>
      </c>
      <c r="J71" s="109">
        <v>67384.2</v>
      </c>
      <c r="K71" s="109">
        <v>82995.3</v>
      </c>
      <c r="L71" s="89">
        <v>257740.5</v>
      </c>
      <c r="M71" s="109">
        <v>63042.9</v>
      </c>
      <c r="N71" s="109">
        <v>79329.100000000006</v>
      </c>
      <c r="O71" s="109">
        <v>89159.7</v>
      </c>
      <c r="P71" s="109">
        <v>108008.4</v>
      </c>
      <c r="Q71" s="89">
        <v>339540.1</v>
      </c>
      <c r="R71" s="109">
        <v>88068.1</v>
      </c>
      <c r="S71" s="109">
        <v>108546.6</v>
      </c>
      <c r="T71" s="109">
        <v>133701.79999999999</v>
      </c>
      <c r="U71" s="109">
        <v>128255.7</v>
      </c>
      <c r="V71" s="89">
        <v>458572.2</v>
      </c>
      <c r="W71" s="109">
        <v>72789.8</v>
      </c>
      <c r="X71" s="109">
        <v>78417.600000000006</v>
      </c>
      <c r="Y71" s="109">
        <v>86067.3</v>
      </c>
      <c r="Z71" s="109">
        <v>98952.3</v>
      </c>
      <c r="AA71" s="89">
        <v>336227</v>
      </c>
      <c r="AB71" s="109">
        <v>66452.5</v>
      </c>
      <c r="AC71" s="109">
        <v>83692.7</v>
      </c>
      <c r="AD71" s="109">
        <v>93141.4</v>
      </c>
      <c r="AE71" s="109">
        <v>115228.5</v>
      </c>
      <c r="AF71" s="89">
        <v>358515.1</v>
      </c>
      <c r="AG71" s="109">
        <v>89274.6</v>
      </c>
      <c r="AH71" s="109">
        <v>114442.3</v>
      </c>
      <c r="AI71" s="109">
        <v>124849.60000000001</v>
      </c>
      <c r="AJ71" s="109">
        <v>129509.1</v>
      </c>
      <c r="AK71" s="110">
        <v>458075.6</v>
      </c>
      <c r="AL71" s="112">
        <v>100356</v>
      </c>
      <c r="AM71" s="112">
        <v>110895.5</v>
      </c>
      <c r="AN71" s="112">
        <v>119704.2</v>
      </c>
      <c r="AO71" s="112">
        <v>143166.29999999999</v>
      </c>
      <c r="AP71" s="112">
        <v>474122</v>
      </c>
      <c r="AQ71" s="112">
        <v>104275.7</v>
      </c>
      <c r="AR71" s="112">
        <v>118934</v>
      </c>
      <c r="AS71" s="112">
        <v>128718.2</v>
      </c>
      <c r="AT71" s="112">
        <v>143532.29999999999</v>
      </c>
      <c r="AU71" s="112">
        <v>495460.2</v>
      </c>
      <c r="AV71" s="112">
        <v>101416.5</v>
      </c>
      <c r="AW71" s="112">
        <v>115251.1</v>
      </c>
      <c r="AX71" s="112">
        <v>123616.6</v>
      </c>
      <c r="AY71" s="112">
        <v>141571</v>
      </c>
      <c r="AZ71" s="112">
        <v>481855.2</v>
      </c>
      <c r="BA71" s="112">
        <v>87525.7</v>
      </c>
      <c r="BB71" s="112">
        <v>91169.600000000006</v>
      </c>
      <c r="BC71" s="112">
        <v>92639.5</v>
      </c>
      <c r="BD71" s="112">
        <v>99582.5</v>
      </c>
      <c r="BE71" s="112">
        <v>370917.3</v>
      </c>
      <c r="BF71" s="112">
        <v>76456.568490000005</v>
      </c>
      <c r="BG71" s="121">
        <v>99125.116200000004</v>
      </c>
      <c r="BH71" s="121">
        <v>105720.36645</v>
      </c>
      <c r="BI71" s="122">
        <v>116964.75452</v>
      </c>
      <c r="BJ71" s="123">
        <v>398266.80566000001</v>
      </c>
      <c r="BK71" s="139">
        <v>111543.58943000001</v>
      </c>
      <c r="BL71" s="124">
        <f>IF(119402.19061="","-",119402.19061)</f>
        <v>119402.19061000001</v>
      </c>
      <c r="BM71" s="124">
        <f>IF(134336.22517="","-",134336.22517)</f>
        <v>134336.22516999999</v>
      </c>
      <c r="BN71" s="121">
        <v>152231.45000000001</v>
      </c>
      <c r="BO71" s="121">
        <v>517513.45</v>
      </c>
      <c r="BP71" s="121">
        <v>132226.52514000001</v>
      </c>
      <c r="BQ71" s="124">
        <v>140227.20496999999</v>
      </c>
      <c r="BR71" s="124">
        <v>150126.27056</v>
      </c>
      <c r="BS71" s="124">
        <v>167143.28091999999</v>
      </c>
      <c r="BT71" s="124">
        <v>589723.28159000003</v>
      </c>
      <c r="BU71" s="124">
        <v>141171.36278</v>
      </c>
      <c r="BV71" s="124">
        <v>151957.27046</v>
      </c>
      <c r="BW71" s="124">
        <v>169362.20556999999</v>
      </c>
      <c r="BX71" s="124">
        <v>167620.56461</v>
      </c>
      <c r="BY71" s="124">
        <v>630111.40341999999</v>
      </c>
      <c r="BZ71" s="121">
        <v>137386.64463</v>
      </c>
      <c r="CA71" s="121">
        <v>98727.235979999998</v>
      </c>
      <c r="CB71" s="121">
        <v>168175.28133</v>
      </c>
      <c r="CC71" s="167">
        <v>200696.43513</v>
      </c>
      <c r="CD71" s="164">
        <v>604985.59707000002</v>
      </c>
      <c r="CE71" s="172">
        <v>177748.11538999999</v>
      </c>
      <c r="CF71" s="172">
        <v>202758.59078</v>
      </c>
      <c r="CG71" s="172">
        <v>215502.32545</v>
      </c>
      <c r="CH71" s="175">
        <v>234346.95696000001</v>
      </c>
      <c r="CI71" s="164">
        <v>830355.98858</v>
      </c>
      <c r="CJ71" s="164">
        <v>172656.78271999999</v>
      </c>
      <c r="CK71" s="164">
        <v>201965.68285000001</v>
      </c>
      <c r="CL71" s="12" t="s">
        <v>19</v>
      </c>
      <c r="CM71" s="99" t="s">
        <v>109</v>
      </c>
    </row>
    <row r="72" spans="1:91" s="13" customFormat="1" ht="47.25">
      <c r="A72" s="18">
        <v>81</v>
      </c>
      <c r="B72" s="100" t="s">
        <v>110</v>
      </c>
      <c r="C72" s="125">
        <v>3229.4</v>
      </c>
      <c r="D72" s="125">
        <v>4856</v>
      </c>
      <c r="E72" s="125">
        <v>8425</v>
      </c>
      <c r="F72" s="125">
        <v>7582.3</v>
      </c>
      <c r="G72" s="90">
        <v>24092.7</v>
      </c>
      <c r="H72" s="125">
        <v>3936.9</v>
      </c>
      <c r="I72" s="125">
        <v>6013.6</v>
      </c>
      <c r="J72" s="125">
        <v>10276.1</v>
      </c>
      <c r="K72" s="125">
        <v>10825</v>
      </c>
      <c r="L72" s="90">
        <v>31051.599999999999</v>
      </c>
      <c r="M72" s="125">
        <v>5955.4</v>
      </c>
      <c r="N72" s="125">
        <v>8686.2000000000007</v>
      </c>
      <c r="O72" s="125">
        <v>14477</v>
      </c>
      <c r="P72" s="125">
        <v>12708.8</v>
      </c>
      <c r="Q72" s="90">
        <v>41827.4</v>
      </c>
      <c r="R72" s="125">
        <v>7747.8</v>
      </c>
      <c r="S72" s="125">
        <v>13635.8</v>
      </c>
      <c r="T72" s="125">
        <v>16353</v>
      </c>
      <c r="U72" s="125">
        <v>14830.8</v>
      </c>
      <c r="V72" s="90">
        <v>52567.4</v>
      </c>
      <c r="W72" s="125">
        <v>4288.8</v>
      </c>
      <c r="X72" s="125">
        <v>6077</v>
      </c>
      <c r="Y72" s="125">
        <v>7758.5</v>
      </c>
      <c r="Z72" s="125">
        <v>8543.7000000000007</v>
      </c>
      <c r="AA72" s="90">
        <v>26668</v>
      </c>
      <c r="AB72" s="125">
        <v>4714.8</v>
      </c>
      <c r="AC72" s="125">
        <v>7141</v>
      </c>
      <c r="AD72" s="125">
        <v>10509.1</v>
      </c>
      <c r="AE72" s="125">
        <v>12933.8</v>
      </c>
      <c r="AF72" s="90">
        <v>35298.699999999997</v>
      </c>
      <c r="AG72" s="125">
        <v>6553.4</v>
      </c>
      <c r="AH72" s="125">
        <v>8298</v>
      </c>
      <c r="AI72" s="125">
        <v>12138.8</v>
      </c>
      <c r="AJ72" s="125">
        <v>13204.9</v>
      </c>
      <c r="AK72" s="137">
        <v>40195.1</v>
      </c>
      <c r="AL72" s="128">
        <v>7483.8</v>
      </c>
      <c r="AM72" s="128">
        <v>9149.1</v>
      </c>
      <c r="AN72" s="128">
        <v>13091</v>
      </c>
      <c r="AO72" s="128">
        <v>14108.6</v>
      </c>
      <c r="AP72" s="128">
        <v>43832.5</v>
      </c>
      <c r="AQ72" s="125">
        <v>7222.2</v>
      </c>
      <c r="AR72" s="125">
        <v>8445</v>
      </c>
      <c r="AS72" s="125">
        <v>12566.6</v>
      </c>
      <c r="AT72" s="125">
        <v>12292.7</v>
      </c>
      <c r="AU72" s="125">
        <v>40526.5</v>
      </c>
      <c r="AV72" s="126">
        <v>6762.6</v>
      </c>
      <c r="AW72" s="126">
        <v>9569.7999999999993</v>
      </c>
      <c r="AX72" s="129">
        <v>13612.2</v>
      </c>
      <c r="AY72" s="129">
        <v>16549.3</v>
      </c>
      <c r="AZ72" s="125">
        <v>46493.9</v>
      </c>
      <c r="BA72" s="135">
        <v>6604.2</v>
      </c>
      <c r="BB72" s="125">
        <v>8131.3</v>
      </c>
      <c r="BC72" s="135">
        <v>9945.6</v>
      </c>
      <c r="BD72" s="130">
        <v>10421.200000000001</v>
      </c>
      <c r="BE72" s="135">
        <v>35102.300000000003</v>
      </c>
      <c r="BF72" s="125">
        <v>6003.7811700000002</v>
      </c>
      <c r="BG72" s="135">
        <v>7172.7624400000004</v>
      </c>
      <c r="BH72" s="133">
        <v>9499.7119399999992</v>
      </c>
      <c r="BI72" s="132">
        <v>11441.939039999999</v>
      </c>
      <c r="BJ72" s="133">
        <v>34118.194589999999</v>
      </c>
      <c r="BK72" s="133">
        <v>7071.3618999999999</v>
      </c>
      <c r="BL72" s="134">
        <f>IF(8147.84391="","-",8147.84391)</f>
        <v>8147.8439099999996</v>
      </c>
      <c r="BM72" s="134">
        <f>IF(12065.79121="","-",12065.79121)</f>
        <v>12065.791209999999</v>
      </c>
      <c r="BN72" s="134">
        <v>13911.212229999999</v>
      </c>
      <c r="BO72" s="134">
        <v>41196.20925</v>
      </c>
      <c r="BP72" s="134">
        <v>8479.0300900000002</v>
      </c>
      <c r="BQ72" s="134">
        <v>9439.0049199999994</v>
      </c>
      <c r="BR72" s="134">
        <v>12732.308709999999</v>
      </c>
      <c r="BS72" s="134">
        <v>15267.20707</v>
      </c>
      <c r="BT72" s="134">
        <v>45917.550790000001</v>
      </c>
      <c r="BU72" s="134">
        <v>8213.7727200000008</v>
      </c>
      <c r="BV72" s="134">
        <v>11976.779560000001</v>
      </c>
      <c r="BW72" s="134">
        <v>14744.808870000001</v>
      </c>
      <c r="BX72" s="134">
        <v>18045.384709999998</v>
      </c>
      <c r="BY72" s="134">
        <v>52980.745860000003</v>
      </c>
      <c r="BZ72" s="136">
        <v>9544.9617999999991</v>
      </c>
      <c r="CA72" s="136">
        <v>8385.3684900000007</v>
      </c>
      <c r="CB72" s="136">
        <v>17886.041300000001</v>
      </c>
      <c r="CC72" s="136">
        <v>20301.71081</v>
      </c>
      <c r="CD72" s="136">
        <v>56118.082399999999</v>
      </c>
      <c r="CE72" s="134">
        <v>12967.565130000001</v>
      </c>
      <c r="CF72" s="134">
        <v>17554.370129999999</v>
      </c>
      <c r="CG72" s="134">
        <v>22659.787830000001</v>
      </c>
      <c r="CH72" s="134">
        <v>23600.015589999999</v>
      </c>
      <c r="CI72" s="136">
        <v>76781.738679999995</v>
      </c>
      <c r="CJ72" s="136">
        <v>14426.611070000001</v>
      </c>
      <c r="CK72" s="136">
        <v>15014.57475</v>
      </c>
      <c r="CL72" s="18">
        <v>81</v>
      </c>
      <c r="CM72" s="100" t="s">
        <v>110</v>
      </c>
    </row>
    <row r="73" spans="1:91" s="13" customFormat="1">
      <c r="A73" s="18">
        <v>82</v>
      </c>
      <c r="B73" s="100" t="s">
        <v>111</v>
      </c>
      <c r="C73" s="125">
        <v>4251.6000000000004</v>
      </c>
      <c r="D73" s="125">
        <v>4321.3999999999996</v>
      </c>
      <c r="E73" s="125">
        <v>4969.1000000000004</v>
      </c>
      <c r="F73" s="125">
        <v>7919.6</v>
      </c>
      <c r="G73" s="90">
        <v>21461.7</v>
      </c>
      <c r="H73" s="125">
        <v>5570.7</v>
      </c>
      <c r="I73" s="125">
        <v>6962.7</v>
      </c>
      <c r="J73" s="125">
        <v>9554.6</v>
      </c>
      <c r="K73" s="125">
        <v>13282.7</v>
      </c>
      <c r="L73" s="90">
        <v>35370.699999999997</v>
      </c>
      <c r="M73" s="125">
        <v>8890</v>
      </c>
      <c r="N73" s="125">
        <v>10442</v>
      </c>
      <c r="O73" s="125">
        <v>13570</v>
      </c>
      <c r="P73" s="125">
        <v>20488.400000000001</v>
      </c>
      <c r="Q73" s="90">
        <v>53390.400000000001</v>
      </c>
      <c r="R73" s="125">
        <v>14612.5</v>
      </c>
      <c r="S73" s="125">
        <v>16659.8</v>
      </c>
      <c r="T73" s="125">
        <v>22404.799999999999</v>
      </c>
      <c r="U73" s="125">
        <v>24014.9</v>
      </c>
      <c r="V73" s="90">
        <v>77692</v>
      </c>
      <c r="W73" s="125">
        <v>9390.2999999999993</v>
      </c>
      <c r="X73" s="125">
        <v>9626.4</v>
      </c>
      <c r="Y73" s="125">
        <v>12142</v>
      </c>
      <c r="Z73" s="125">
        <v>15442.4</v>
      </c>
      <c r="AA73" s="90">
        <v>46601.1</v>
      </c>
      <c r="AB73" s="125">
        <v>9481.1</v>
      </c>
      <c r="AC73" s="125">
        <v>10848.3</v>
      </c>
      <c r="AD73" s="125">
        <v>12997.5</v>
      </c>
      <c r="AE73" s="125">
        <v>20002.599999999999</v>
      </c>
      <c r="AF73" s="90">
        <v>53329.5</v>
      </c>
      <c r="AG73" s="125">
        <v>12309.9</v>
      </c>
      <c r="AH73" s="125">
        <v>16408.2</v>
      </c>
      <c r="AI73" s="125">
        <v>18030.2</v>
      </c>
      <c r="AJ73" s="125">
        <v>21516.9</v>
      </c>
      <c r="AK73" s="137">
        <v>68265.2</v>
      </c>
      <c r="AL73" s="128">
        <v>15122.9</v>
      </c>
      <c r="AM73" s="128">
        <v>16694.8</v>
      </c>
      <c r="AN73" s="128">
        <v>17707.5</v>
      </c>
      <c r="AO73" s="128">
        <v>22937.8</v>
      </c>
      <c r="AP73" s="128">
        <v>72463</v>
      </c>
      <c r="AQ73" s="128">
        <v>14489.1</v>
      </c>
      <c r="AR73" s="128">
        <v>15644.5</v>
      </c>
      <c r="AS73" s="128">
        <v>18883.900000000001</v>
      </c>
      <c r="AT73" s="128">
        <v>21640.2</v>
      </c>
      <c r="AU73" s="125">
        <v>70657.7</v>
      </c>
      <c r="AV73" s="126">
        <v>14421.7</v>
      </c>
      <c r="AW73" s="126">
        <v>15077</v>
      </c>
      <c r="AX73" s="129">
        <v>13861.6</v>
      </c>
      <c r="AY73" s="129">
        <v>16783.2</v>
      </c>
      <c r="AZ73" s="125">
        <v>60143.5</v>
      </c>
      <c r="BA73" s="125">
        <v>9259.9</v>
      </c>
      <c r="BB73" s="125">
        <v>9587.6</v>
      </c>
      <c r="BC73" s="125">
        <v>11378.5</v>
      </c>
      <c r="BD73" s="135">
        <v>11677.4</v>
      </c>
      <c r="BE73" s="135">
        <v>41903.4</v>
      </c>
      <c r="BF73" s="135">
        <v>8022.5382399999999</v>
      </c>
      <c r="BG73" s="135">
        <v>10410.174580000001</v>
      </c>
      <c r="BH73" s="136">
        <v>11277.233689999999</v>
      </c>
      <c r="BI73" s="132">
        <v>13138.446089999999</v>
      </c>
      <c r="BJ73" s="133">
        <v>42848.392599999999</v>
      </c>
      <c r="BK73" s="133">
        <v>10297.035809999999</v>
      </c>
      <c r="BL73" s="134">
        <f>IF(11600.21446="","-",11600.21446)</f>
        <v>11600.214459999999</v>
      </c>
      <c r="BM73" s="134">
        <f>IF(10846.6803="","-",10846.6803)</f>
        <v>10846.6803</v>
      </c>
      <c r="BN73" s="134">
        <v>15401.158219999999</v>
      </c>
      <c r="BO73" s="134">
        <v>48145.088790000002</v>
      </c>
      <c r="BP73" s="134">
        <v>12025.598190000001</v>
      </c>
      <c r="BQ73" s="134">
        <v>12990.855820000001</v>
      </c>
      <c r="BR73" s="134">
        <v>12383.57206</v>
      </c>
      <c r="BS73" s="134">
        <v>16415.777450000001</v>
      </c>
      <c r="BT73" s="134">
        <v>53815.803520000001</v>
      </c>
      <c r="BU73" s="134">
        <v>11549.474749999999</v>
      </c>
      <c r="BV73" s="134">
        <v>13623.89546</v>
      </c>
      <c r="BW73" s="134">
        <v>16509.487260000002</v>
      </c>
      <c r="BX73" s="134">
        <v>16857.65739</v>
      </c>
      <c r="BY73" s="134">
        <v>58540.514860000003</v>
      </c>
      <c r="BZ73" s="136">
        <v>11439.424919999999</v>
      </c>
      <c r="CA73" s="136">
        <v>9316.4933899999996</v>
      </c>
      <c r="CB73" s="136">
        <v>16438.027030000001</v>
      </c>
      <c r="CC73" s="136">
        <v>20233.536639999998</v>
      </c>
      <c r="CD73" s="136">
        <v>57427.481979999997</v>
      </c>
      <c r="CE73" s="134">
        <v>16145.26678</v>
      </c>
      <c r="CF73" s="134">
        <v>17483.206099999999</v>
      </c>
      <c r="CG73" s="134">
        <v>19689.79781</v>
      </c>
      <c r="CH73" s="134">
        <v>25820.319459999999</v>
      </c>
      <c r="CI73" s="136">
        <v>79138.590150000004</v>
      </c>
      <c r="CJ73" s="136">
        <v>17788.75128</v>
      </c>
      <c r="CK73" s="136">
        <v>17828.348020000001</v>
      </c>
      <c r="CL73" s="18">
        <v>82</v>
      </c>
      <c r="CM73" s="100" t="s">
        <v>111</v>
      </c>
    </row>
    <row r="74" spans="1:91" s="13" customFormat="1" ht="17.25" customHeight="1">
      <c r="A74" s="18">
        <v>83</v>
      </c>
      <c r="B74" s="100" t="s">
        <v>112</v>
      </c>
      <c r="C74" s="125">
        <v>192.4</v>
      </c>
      <c r="D74" s="125">
        <v>275.2</v>
      </c>
      <c r="E74" s="125">
        <v>282.89999999999998</v>
      </c>
      <c r="F74" s="125">
        <v>299.2</v>
      </c>
      <c r="G74" s="90">
        <v>1049.7</v>
      </c>
      <c r="H74" s="125">
        <v>243</v>
      </c>
      <c r="I74" s="125">
        <v>352.5</v>
      </c>
      <c r="J74" s="125">
        <v>462.3</v>
      </c>
      <c r="K74" s="125">
        <v>522</v>
      </c>
      <c r="L74" s="90">
        <v>1579.8</v>
      </c>
      <c r="M74" s="125">
        <v>512.29999999999995</v>
      </c>
      <c r="N74" s="125">
        <v>541.9</v>
      </c>
      <c r="O74" s="125">
        <v>716.9</v>
      </c>
      <c r="P74" s="125">
        <v>795.9</v>
      </c>
      <c r="Q74" s="90">
        <v>2567</v>
      </c>
      <c r="R74" s="125">
        <v>1068.0999999999999</v>
      </c>
      <c r="S74" s="125">
        <v>961.7</v>
      </c>
      <c r="T74" s="125">
        <v>1351.9</v>
      </c>
      <c r="U74" s="125">
        <v>1320.7</v>
      </c>
      <c r="V74" s="90">
        <v>4702.3999999999996</v>
      </c>
      <c r="W74" s="125">
        <v>847.1</v>
      </c>
      <c r="X74" s="125">
        <v>933.1</v>
      </c>
      <c r="Y74" s="125">
        <v>887.6</v>
      </c>
      <c r="Z74" s="125">
        <v>851.1</v>
      </c>
      <c r="AA74" s="90">
        <v>3518.9</v>
      </c>
      <c r="AB74" s="125">
        <v>657.5</v>
      </c>
      <c r="AC74" s="125">
        <v>756.2</v>
      </c>
      <c r="AD74" s="125">
        <v>857.1</v>
      </c>
      <c r="AE74" s="125">
        <v>1106.3</v>
      </c>
      <c r="AF74" s="90">
        <v>3377.1</v>
      </c>
      <c r="AG74" s="125">
        <v>1001.8</v>
      </c>
      <c r="AH74" s="125">
        <v>1031.5999999999999</v>
      </c>
      <c r="AI74" s="125">
        <v>1294.3</v>
      </c>
      <c r="AJ74" s="125">
        <v>1051.4000000000001</v>
      </c>
      <c r="AK74" s="137">
        <v>4379.1000000000004</v>
      </c>
      <c r="AL74" s="128">
        <v>1033.8</v>
      </c>
      <c r="AM74" s="128">
        <v>1054.8</v>
      </c>
      <c r="AN74" s="128">
        <v>1154.4000000000001</v>
      </c>
      <c r="AO74" s="128">
        <v>1443.9</v>
      </c>
      <c r="AP74" s="128">
        <v>4686.8999999999996</v>
      </c>
      <c r="AQ74" s="125">
        <v>1212.8</v>
      </c>
      <c r="AR74" s="125">
        <v>1338.9</v>
      </c>
      <c r="AS74" s="125">
        <v>1422.4</v>
      </c>
      <c r="AT74" s="125">
        <v>1339.1</v>
      </c>
      <c r="AU74" s="125">
        <v>5313.2</v>
      </c>
      <c r="AV74" s="126">
        <v>1918.9</v>
      </c>
      <c r="AW74" s="126">
        <v>1422.8</v>
      </c>
      <c r="AX74" s="129">
        <v>1457.8</v>
      </c>
      <c r="AY74" s="129">
        <v>1576.8</v>
      </c>
      <c r="AZ74" s="125">
        <v>6376.3</v>
      </c>
      <c r="BA74" s="125">
        <v>1034.4000000000001</v>
      </c>
      <c r="BB74" s="125">
        <v>930.5</v>
      </c>
      <c r="BC74" s="125">
        <v>899.5</v>
      </c>
      <c r="BD74" s="130">
        <v>815.1</v>
      </c>
      <c r="BE74" s="125">
        <v>3679.5</v>
      </c>
      <c r="BF74" s="135">
        <v>1062.0157300000001</v>
      </c>
      <c r="BG74" s="131">
        <v>1137.4205300000001</v>
      </c>
      <c r="BH74" s="133">
        <v>1333.15434</v>
      </c>
      <c r="BI74" s="132">
        <v>1250.05224</v>
      </c>
      <c r="BJ74" s="133">
        <v>4782.6428400000004</v>
      </c>
      <c r="BK74" s="133">
        <v>6990.4251000000004</v>
      </c>
      <c r="BL74" s="134">
        <f>IF(1941.72453="","-",1941.72453)</f>
        <v>1941.72453</v>
      </c>
      <c r="BM74" s="134">
        <f>IF(2347.24954="","-",2347.24954)</f>
        <v>2347.2495399999998</v>
      </c>
      <c r="BN74" s="134">
        <v>1889.96009</v>
      </c>
      <c r="BO74" s="134">
        <v>13169.359259999999</v>
      </c>
      <c r="BP74" s="134">
        <v>2033.1540399999999</v>
      </c>
      <c r="BQ74" s="134">
        <v>1740.5218500000001</v>
      </c>
      <c r="BR74" s="134">
        <v>2577.25137</v>
      </c>
      <c r="BS74" s="134">
        <v>1845.35862</v>
      </c>
      <c r="BT74" s="134">
        <v>8196.2858799999995</v>
      </c>
      <c r="BU74" s="134">
        <v>2301.64201</v>
      </c>
      <c r="BV74" s="134">
        <v>2480.47577</v>
      </c>
      <c r="BW74" s="134">
        <v>2212.7083499999999</v>
      </c>
      <c r="BX74" s="134">
        <v>2496.2166400000001</v>
      </c>
      <c r="BY74" s="134">
        <v>9491.04277</v>
      </c>
      <c r="BZ74" s="136">
        <v>2506.48749</v>
      </c>
      <c r="CA74" s="136">
        <v>1103.1014299999999</v>
      </c>
      <c r="CB74" s="136">
        <v>2744.24496</v>
      </c>
      <c r="CC74" s="136">
        <v>2853.68228</v>
      </c>
      <c r="CD74" s="136">
        <v>9207.5161599999992</v>
      </c>
      <c r="CE74" s="134">
        <v>2837.0694600000002</v>
      </c>
      <c r="CF74" s="134">
        <v>3241.8397</v>
      </c>
      <c r="CG74" s="134">
        <v>2926.2161999999998</v>
      </c>
      <c r="CH74" s="134">
        <v>3540.7080099999998</v>
      </c>
      <c r="CI74" s="136">
        <v>12545.83337</v>
      </c>
      <c r="CJ74" s="136">
        <v>3719.35628</v>
      </c>
      <c r="CK74" s="136">
        <v>4481.5857599999999</v>
      </c>
      <c r="CL74" s="18">
        <v>83</v>
      </c>
      <c r="CM74" s="100" t="s">
        <v>112</v>
      </c>
    </row>
    <row r="75" spans="1:91" s="13" customFormat="1" ht="18.75" customHeight="1">
      <c r="A75" s="18">
        <v>84</v>
      </c>
      <c r="B75" s="100" t="s">
        <v>113</v>
      </c>
      <c r="C75" s="125">
        <v>4095</v>
      </c>
      <c r="D75" s="125">
        <v>4972.3</v>
      </c>
      <c r="E75" s="125">
        <v>9768.7999999999993</v>
      </c>
      <c r="F75" s="125">
        <v>11007.2</v>
      </c>
      <c r="G75" s="90">
        <v>29843.3</v>
      </c>
      <c r="H75" s="125">
        <v>10795.5</v>
      </c>
      <c r="I75" s="125">
        <v>12047.2</v>
      </c>
      <c r="J75" s="125">
        <v>13157.1</v>
      </c>
      <c r="K75" s="125">
        <v>14156.4</v>
      </c>
      <c r="L75" s="90">
        <v>50156.2</v>
      </c>
      <c r="M75" s="125">
        <v>12985.6</v>
      </c>
      <c r="N75" s="125">
        <v>13864.1</v>
      </c>
      <c r="O75" s="125">
        <v>15223.1</v>
      </c>
      <c r="P75" s="125">
        <v>17308.2</v>
      </c>
      <c r="Q75" s="90">
        <v>59381</v>
      </c>
      <c r="R75" s="125">
        <v>18558.5</v>
      </c>
      <c r="S75" s="125">
        <v>20378.8</v>
      </c>
      <c r="T75" s="125">
        <v>20644.3</v>
      </c>
      <c r="U75" s="125">
        <v>22951.4</v>
      </c>
      <c r="V75" s="90">
        <v>82533</v>
      </c>
      <c r="W75" s="125">
        <v>17772.3</v>
      </c>
      <c r="X75" s="125">
        <v>18532.599999999999</v>
      </c>
      <c r="Y75" s="125">
        <v>19463.3</v>
      </c>
      <c r="Z75" s="125">
        <v>21128</v>
      </c>
      <c r="AA75" s="90">
        <v>76896.2</v>
      </c>
      <c r="AB75" s="125">
        <v>16839.8</v>
      </c>
      <c r="AC75" s="125">
        <v>17915.599999999999</v>
      </c>
      <c r="AD75" s="125">
        <v>21134.7</v>
      </c>
      <c r="AE75" s="125">
        <v>19548.3</v>
      </c>
      <c r="AF75" s="90">
        <v>75438.399999999994</v>
      </c>
      <c r="AG75" s="125">
        <v>17829.599999999999</v>
      </c>
      <c r="AH75" s="125">
        <v>21346</v>
      </c>
      <c r="AI75" s="125">
        <v>25707.1</v>
      </c>
      <c r="AJ75" s="125">
        <v>25181.4</v>
      </c>
      <c r="AK75" s="137">
        <v>90064.1</v>
      </c>
      <c r="AL75" s="128">
        <v>20200.599999999999</v>
      </c>
      <c r="AM75" s="128">
        <v>22519.599999999999</v>
      </c>
      <c r="AN75" s="128">
        <v>24563.7</v>
      </c>
      <c r="AO75" s="128">
        <v>28330.799999999999</v>
      </c>
      <c r="AP75" s="128">
        <v>95614.7</v>
      </c>
      <c r="AQ75" s="128">
        <v>23925.8</v>
      </c>
      <c r="AR75" s="125">
        <v>25849.7</v>
      </c>
      <c r="AS75" s="128">
        <v>28996.9</v>
      </c>
      <c r="AT75" s="128">
        <v>27792.1</v>
      </c>
      <c r="AU75" s="128">
        <v>106564.5</v>
      </c>
      <c r="AV75" s="126">
        <v>23980.400000000001</v>
      </c>
      <c r="AW75" s="126">
        <v>25408</v>
      </c>
      <c r="AX75" s="129">
        <v>25457.7</v>
      </c>
      <c r="AY75" s="129">
        <v>23497.4</v>
      </c>
      <c r="AZ75" s="125">
        <v>98343.5</v>
      </c>
      <c r="BA75" s="135">
        <v>17281.099999999999</v>
      </c>
      <c r="BB75" s="125">
        <v>20314</v>
      </c>
      <c r="BC75" s="135">
        <v>20223.8</v>
      </c>
      <c r="BD75" s="130">
        <v>19726</v>
      </c>
      <c r="BE75" s="125">
        <v>77544.899999999994</v>
      </c>
      <c r="BF75" s="135">
        <v>20141.724279999999</v>
      </c>
      <c r="BG75" s="135">
        <v>25487.768660000002</v>
      </c>
      <c r="BH75" s="133">
        <v>25973.319339999998</v>
      </c>
      <c r="BI75" s="132">
        <v>29284.191889999998</v>
      </c>
      <c r="BJ75" s="133">
        <v>100887.00417</v>
      </c>
      <c r="BK75" s="133">
        <v>28765.484710000001</v>
      </c>
      <c r="BL75" s="134">
        <f>IF(30357.3601699999="","-",30357.3601699999)</f>
        <v>30357.360169999902</v>
      </c>
      <c r="BM75" s="134">
        <f>IF(34874.78614="","-",34874.78614)</f>
        <v>34874.786139999997</v>
      </c>
      <c r="BN75" s="136">
        <v>35302.800000000003</v>
      </c>
      <c r="BO75" s="136">
        <v>129300.44</v>
      </c>
      <c r="BP75" s="134">
        <v>34142.200069999999</v>
      </c>
      <c r="BQ75" s="134">
        <v>34248.727310000002</v>
      </c>
      <c r="BR75" s="134">
        <v>38627.750059999998</v>
      </c>
      <c r="BS75" s="134">
        <v>34555.775170000001</v>
      </c>
      <c r="BT75" s="134">
        <v>141574.45261000001</v>
      </c>
      <c r="BU75" s="134">
        <v>32569.66488</v>
      </c>
      <c r="BV75" s="134">
        <v>35304.180829999998</v>
      </c>
      <c r="BW75" s="134">
        <v>38267.644529999998</v>
      </c>
      <c r="BX75" s="134">
        <v>35027.481639999998</v>
      </c>
      <c r="BY75" s="134">
        <v>141168.97188</v>
      </c>
      <c r="BZ75" s="136">
        <v>32302.818210000001</v>
      </c>
      <c r="CA75" s="136">
        <v>20935.454150000001</v>
      </c>
      <c r="CB75" s="136">
        <v>40771.255409999998</v>
      </c>
      <c r="CC75" s="136">
        <v>44513.137649999997</v>
      </c>
      <c r="CD75" s="136">
        <v>138522.66542</v>
      </c>
      <c r="CE75" s="134">
        <v>43495.184090000002</v>
      </c>
      <c r="CF75" s="134">
        <v>45157.664830000002</v>
      </c>
      <c r="CG75" s="134">
        <v>56760.121550000003</v>
      </c>
      <c r="CH75" s="134">
        <v>54955.320290000003</v>
      </c>
      <c r="CI75" s="136">
        <v>200368.29076</v>
      </c>
      <c r="CJ75" s="136">
        <v>41875.916559999998</v>
      </c>
      <c r="CK75" s="136">
        <v>50844.060969999999</v>
      </c>
      <c r="CL75" s="18">
        <v>84</v>
      </c>
      <c r="CM75" s="100" t="s">
        <v>113</v>
      </c>
    </row>
    <row r="76" spans="1:91" s="13" customFormat="1">
      <c r="A76" s="18">
        <v>85</v>
      </c>
      <c r="B76" s="100" t="s">
        <v>114</v>
      </c>
      <c r="C76" s="125">
        <v>2854.7</v>
      </c>
      <c r="D76" s="125">
        <v>2988.4</v>
      </c>
      <c r="E76" s="125">
        <v>2773.3</v>
      </c>
      <c r="F76" s="125">
        <v>2928.5</v>
      </c>
      <c r="G76" s="90">
        <v>11544.9</v>
      </c>
      <c r="H76" s="125">
        <v>3452.4</v>
      </c>
      <c r="I76" s="125">
        <v>4232.6000000000004</v>
      </c>
      <c r="J76" s="125">
        <v>4153.3</v>
      </c>
      <c r="K76" s="125">
        <v>5244.1</v>
      </c>
      <c r="L76" s="90">
        <v>17082.400000000001</v>
      </c>
      <c r="M76" s="125">
        <v>5272.7</v>
      </c>
      <c r="N76" s="125">
        <v>4723.8999999999996</v>
      </c>
      <c r="O76" s="125">
        <v>4419.3</v>
      </c>
      <c r="P76" s="125">
        <v>5628.5</v>
      </c>
      <c r="Q76" s="90">
        <v>20044.400000000001</v>
      </c>
      <c r="R76" s="125">
        <v>6139.3</v>
      </c>
      <c r="S76" s="125">
        <v>6774.3</v>
      </c>
      <c r="T76" s="125">
        <v>7527.9</v>
      </c>
      <c r="U76" s="125">
        <v>7964.9</v>
      </c>
      <c r="V76" s="90">
        <v>28406.400000000001</v>
      </c>
      <c r="W76" s="125">
        <v>5981.3</v>
      </c>
      <c r="X76" s="125">
        <v>5477.2</v>
      </c>
      <c r="Y76" s="125">
        <v>4351</v>
      </c>
      <c r="Z76" s="125">
        <v>4509.7</v>
      </c>
      <c r="AA76" s="90">
        <v>20319.2</v>
      </c>
      <c r="AB76" s="125">
        <v>4397.8999999999996</v>
      </c>
      <c r="AC76" s="125">
        <v>5394.4</v>
      </c>
      <c r="AD76" s="125">
        <v>5312.2</v>
      </c>
      <c r="AE76" s="125">
        <v>5368.9</v>
      </c>
      <c r="AF76" s="90">
        <v>20473.400000000001</v>
      </c>
      <c r="AG76" s="125">
        <v>8256.2999999999993</v>
      </c>
      <c r="AH76" s="125">
        <v>8663.1</v>
      </c>
      <c r="AI76" s="125">
        <v>9492.2999999999993</v>
      </c>
      <c r="AJ76" s="125">
        <v>6902.3</v>
      </c>
      <c r="AK76" s="137">
        <v>33314</v>
      </c>
      <c r="AL76" s="128">
        <v>9617.7999999999993</v>
      </c>
      <c r="AM76" s="128">
        <v>6815.1</v>
      </c>
      <c r="AN76" s="128">
        <v>8598.2000000000007</v>
      </c>
      <c r="AO76" s="128">
        <v>6068.4</v>
      </c>
      <c r="AP76" s="128">
        <v>31099.5</v>
      </c>
      <c r="AQ76" s="128">
        <v>7937.2</v>
      </c>
      <c r="AR76" s="125">
        <v>7158.8</v>
      </c>
      <c r="AS76" s="125">
        <v>9104.2000000000007</v>
      </c>
      <c r="AT76" s="125">
        <v>7042.8</v>
      </c>
      <c r="AU76" s="125">
        <v>31243</v>
      </c>
      <c r="AV76" s="126">
        <v>7649.2</v>
      </c>
      <c r="AW76" s="126">
        <v>6888.9</v>
      </c>
      <c r="AX76" s="135">
        <v>6792.9</v>
      </c>
      <c r="AY76" s="129">
        <v>5925.1</v>
      </c>
      <c r="AZ76" s="125">
        <v>27256.1</v>
      </c>
      <c r="BA76" s="125">
        <v>5136.3</v>
      </c>
      <c r="BB76" s="125">
        <v>3786.6</v>
      </c>
      <c r="BC76" s="125">
        <v>3972</v>
      </c>
      <c r="BD76" s="130">
        <v>4000.4</v>
      </c>
      <c r="BE76" s="125">
        <v>16895.3</v>
      </c>
      <c r="BF76" s="135">
        <v>5480.1461099999997</v>
      </c>
      <c r="BG76" s="131">
        <v>5514.1588899999997</v>
      </c>
      <c r="BH76" s="133">
        <v>7189.7636400000001</v>
      </c>
      <c r="BI76" s="132">
        <v>6807.1433699999998</v>
      </c>
      <c r="BJ76" s="133">
        <v>24991.212009999999</v>
      </c>
      <c r="BK76" s="133">
        <v>10372.090539999999</v>
      </c>
      <c r="BL76" s="134">
        <f>IF(9563.19399="","-",9563.19399)</f>
        <v>9563.1939899999998</v>
      </c>
      <c r="BM76" s="134">
        <f>IF(11097.60365="","-",11097.60365)</f>
        <v>11097.603649999999</v>
      </c>
      <c r="BN76" s="134">
        <v>9415.2858500000002</v>
      </c>
      <c r="BO76" s="134">
        <v>40448.174030000002</v>
      </c>
      <c r="BP76" s="134">
        <v>11642.904270000001</v>
      </c>
      <c r="BQ76" s="134">
        <v>9065.8703499999992</v>
      </c>
      <c r="BR76" s="134">
        <v>10551.81538</v>
      </c>
      <c r="BS76" s="134">
        <v>9505.8842299999997</v>
      </c>
      <c r="BT76" s="134">
        <v>40766.47423</v>
      </c>
      <c r="BU76" s="134">
        <v>13711.29342</v>
      </c>
      <c r="BV76" s="134">
        <v>9869.4976999999999</v>
      </c>
      <c r="BW76" s="134">
        <v>12708.62948</v>
      </c>
      <c r="BX76" s="134">
        <v>9389.3858600000003</v>
      </c>
      <c r="BY76" s="134">
        <v>45678.80646</v>
      </c>
      <c r="BZ76" s="136">
        <v>12002.11825</v>
      </c>
      <c r="CA76" s="136">
        <v>6112.72282</v>
      </c>
      <c r="CB76" s="136">
        <v>10174.788640000001</v>
      </c>
      <c r="CC76" s="136">
        <v>11224.04603</v>
      </c>
      <c r="CD76" s="136">
        <v>39513.675739999999</v>
      </c>
      <c r="CE76" s="134">
        <v>13449.42642</v>
      </c>
      <c r="CF76" s="134">
        <v>11186.608039999999</v>
      </c>
      <c r="CG76" s="134">
        <v>13831.09736</v>
      </c>
      <c r="CH76" s="134">
        <v>12979.328600000001</v>
      </c>
      <c r="CI76" s="136">
        <v>51446.460420000003</v>
      </c>
      <c r="CJ76" s="136">
        <v>14197.807570000001</v>
      </c>
      <c r="CK76" s="136">
        <v>15849.604719999999</v>
      </c>
      <c r="CL76" s="18">
        <v>85</v>
      </c>
      <c r="CM76" s="100" t="s">
        <v>114</v>
      </c>
    </row>
    <row r="77" spans="1:91" s="13" customFormat="1">
      <c r="A77" s="18">
        <v>87</v>
      </c>
      <c r="B77" s="100" t="s">
        <v>115</v>
      </c>
      <c r="C77" s="125">
        <v>3234.2</v>
      </c>
      <c r="D77" s="125">
        <v>5240.1000000000004</v>
      </c>
      <c r="E77" s="125">
        <v>4568.5</v>
      </c>
      <c r="F77" s="125">
        <v>7625.9</v>
      </c>
      <c r="G77" s="90">
        <v>20668.7</v>
      </c>
      <c r="H77" s="125">
        <v>5830</v>
      </c>
      <c r="I77" s="125">
        <v>6297</v>
      </c>
      <c r="J77" s="125">
        <v>5897</v>
      </c>
      <c r="K77" s="125">
        <v>7812.5</v>
      </c>
      <c r="L77" s="90">
        <v>25836.5</v>
      </c>
      <c r="M77" s="125">
        <v>6269.9</v>
      </c>
      <c r="N77" s="125">
        <v>10198.299999999999</v>
      </c>
      <c r="O77" s="125">
        <v>8650.9</v>
      </c>
      <c r="P77" s="125">
        <v>12404.5</v>
      </c>
      <c r="Q77" s="90">
        <v>37523.599999999999</v>
      </c>
      <c r="R77" s="125">
        <v>9529.7000000000007</v>
      </c>
      <c r="S77" s="125">
        <v>9318.9</v>
      </c>
      <c r="T77" s="125">
        <v>22185</v>
      </c>
      <c r="U77" s="125">
        <v>12779.2</v>
      </c>
      <c r="V77" s="90">
        <v>53812.800000000003</v>
      </c>
      <c r="W77" s="125">
        <v>11721</v>
      </c>
      <c r="X77" s="125">
        <v>8245.9</v>
      </c>
      <c r="Y77" s="125">
        <v>6373.5</v>
      </c>
      <c r="Z77" s="125">
        <v>9868.1</v>
      </c>
      <c r="AA77" s="90">
        <v>36208.5</v>
      </c>
      <c r="AB77" s="125">
        <v>5818.3</v>
      </c>
      <c r="AC77" s="125">
        <v>9430.4</v>
      </c>
      <c r="AD77" s="125">
        <v>9885.9</v>
      </c>
      <c r="AE77" s="125">
        <v>13992.2</v>
      </c>
      <c r="AF77" s="90">
        <v>39126.800000000003</v>
      </c>
      <c r="AG77" s="125">
        <v>11178.4</v>
      </c>
      <c r="AH77" s="125">
        <v>10903.7</v>
      </c>
      <c r="AI77" s="125">
        <v>11095</v>
      </c>
      <c r="AJ77" s="125">
        <v>13237.8</v>
      </c>
      <c r="AK77" s="137">
        <v>46414.9</v>
      </c>
      <c r="AL77" s="128">
        <v>10034.9</v>
      </c>
      <c r="AM77" s="128">
        <v>11128.9</v>
      </c>
      <c r="AN77" s="128">
        <v>12984.5</v>
      </c>
      <c r="AO77" s="128">
        <v>20103.5</v>
      </c>
      <c r="AP77" s="128">
        <v>54251.8</v>
      </c>
      <c r="AQ77" s="125">
        <v>11905.8</v>
      </c>
      <c r="AR77" s="128">
        <v>17477.7</v>
      </c>
      <c r="AS77" s="125">
        <v>11505.8</v>
      </c>
      <c r="AT77" s="125">
        <v>21044.799999999999</v>
      </c>
      <c r="AU77" s="128">
        <v>61934.1</v>
      </c>
      <c r="AV77" s="126">
        <v>10986.5</v>
      </c>
      <c r="AW77" s="126">
        <v>11909</v>
      </c>
      <c r="AX77" s="129">
        <v>13841.1</v>
      </c>
      <c r="AY77" s="129">
        <v>27522.9</v>
      </c>
      <c r="AZ77" s="125">
        <v>64259.5</v>
      </c>
      <c r="BA77" s="135">
        <v>19954.3</v>
      </c>
      <c r="BB77" s="135">
        <v>12747.4</v>
      </c>
      <c r="BC77" s="125">
        <v>8905.2000000000007</v>
      </c>
      <c r="BD77" s="135">
        <v>11073.7</v>
      </c>
      <c r="BE77" s="135">
        <v>52680.6</v>
      </c>
      <c r="BF77" s="135">
        <v>6833.6475099999998</v>
      </c>
      <c r="BG77" s="136">
        <v>10433.03613</v>
      </c>
      <c r="BH77" s="133">
        <v>10448.596680000001</v>
      </c>
      <c r="BI77" s="132">
        <v>11088.706700000001</v>
      </c>
      <c r="BJ77" s="133">
        <v>38803.98702</v>
      </c>
      <c r="BK77" s="133">
        <v>10201.79478</v>
      </c>
      <c r="BL77" s="134">
        <f>IF(11107.2049="","-",11107.2049)</f>
        <v>11107.204900000001</v>
      </c>
      <c r="BM77" s="134">
        <f>IF(12933.52588="","-",12933.52588)</f>
        <v>12933.525879999999</v>
      </c>
      <c r="BN77" s="134">
        <v>17143.378219999999</v>
      </c>
      <c r="BO77" s="134">
        <v>51385.903780000001</v>
      </c>
      <c r="BP77" s="134">
        <v>13564.196330000001</v>
      </c>
      <c r="BQ77" s="134">
        <v>13500.30357</v>
      </c>
      <c r="BR77" s="134">
        <v>14999.95485</v>
      </c>
      <c r="BS77" s="134">
        <v>20373.758010000001</v>
      </c>
      <c r="BT77" s="134">
        <v>62438.212760000002</v>
      </c>
      <c r="BU77" s="134">
        <v>13254.152050000001</v>
      </c>
      <c r="BV77" s="134">
        <v>15727.646720000001</v>
      </c>
      <c r="BW77" s="134">
        <v>18564.762480000001</v>
      </c>
      <c r="BX77" s="134">
        <v>17375.230759999999</v>
      </c>
      <c r="BY77" s="134">
        <v>64921.792009999997</v>
      </c>
      <c r="BZ77" s="136">
        <v>13864.31493</v>
      </c>
      <c r="CA77" s="136">
        <v>10804.880440000001</v>
      </c>
      <c r="CB77" s="136">
        <v>15888.60435</v>
      </c>
      <c r="CC77" s="136">
        <v>21909.026150000002</v>
      </c>
      <c r="CD77" s="136">
        <v>62466.825870000001</v>
      </c>
      <c r="CE77" s="134">
        <v>20663.544119999999</v>
      </c>
      <c r="CF77" s="134">
        <v>27375.44008</v>
      </c>
      <c r="CG77" s="134">
        <v>22561.704229999999</v>
      </c>
      <c r="CH77" s="134">
        <v>19933.4362</v>
      </c>
      <c r="CI77" s="136">
        <v>90534.124630000006</v>
      </c>
      <c r="CJ77" s="136">
        <v>15188.35353</v>
      </c>
      <c r="CK77" s="136">
        <v>18662.733120000001</v>
      </c>
      <c r="CL77" s="18">
        <v>87</v>
      </c>
      <c r="CM77" s="100" t="s">
        <v>115</v>
      </c>
    </row>
    <row r="78" spans="1:91" s="13" customFormat="1" ht="31.5">
      <c r="A78" s="18">
        <v>88</v>
      </c>
      <c r="B78" s="100" t="s">
        <v>116</v>
      </c>
      <c r="C78" s="125">
        <v>837</v>
      </c>
      <c r="D78" s="125">
        <v>987.3</v>
      </c>
      <c r="E78" s="125">
        <v>1042.4000000000001</v>
      </c>
      <c r="F78" s="125">
        <v>1584.5</v>
      </c>
      <c r="G78" s="90">
        <v>4451.2</v>
      </c>
      <c r="H78" s="125">
        <v>1516.1</v>
      </c>
      <c r="I78" s="125">
        <v>1093.2</v>
      </c>
      <c r="J78" s="125">
        <v>1202.8</v>
      </c>
      <c r="K78" s="125">
        <v>1847.9</v>
      </c>
      <c r="L78" s="90">
        <v>5660</v>
      </c>
      <c r="M78" s="125">
        <v>2262.4</v>
      </c>
      <c r="N78" s="125">
        <v>1809.2</v>
      </c>
      <c r="O78" s="125">
        <v>2080.3000000000002</v>
      </c>
      <c r="P78" s="125">
        <v>2357.6</v>
      </c>
      <c r="Q78" s="90">
        <v>8509.5</v>
      </c>
      <c r="R78" s="125">
        <v>2220.1999999999998</v>
      </c>
      <c r="S78" s="125">
        <v>2417</v>
      </c>
      <c r="T78" s="125">
        <v>2245.8000000000002</v>
      </c>
      <c r="U78" s="125">
        <v>2958.4</v>
      </c>
      <c r="V78" s="90">
        <v>9841.4</v>
      </c>
      <c r="W78" s="125">
        <v>1343.6</v>
      </c>
      <c r="X78" s="125">
        <v>1650.6</v>
      </c>
      <c r="Y78" s="125">
        <v>1901.6</v>
      </c>
      <c r="Z78" s="125">
        <v>2712.2</v>
      </c>
      <c r="AA78" s="90">
        <v>7608</v>
      </c>
      <c r="AB78" s="125">
        <v>1719.9</v>
      </c>
      <c r="AC78" s="125">
        <v>1791.7</v>
      </c>
      <c r="AD78" s="125">
        <v>1336.4</v>
      </c>
      <c r="AE78" s="125">
        <v>2454.8000000000002</v>
      </c>
      <c r="AF78" s="90">
        <v>7302.8</v>
      </c>
      <c r="AG78" s="125">
        <v>1663.5</v>
      </c>
      <c r="AH78" s="125">
        <v>2233.1999999999998</v>
      </c>
      <c r="AI78" s="125">
        <v>2161.3000000000002</v>
      </c>
      <c r="AJ78" s="125">
        <v>2376.1</v>
      </c>
      <c r="AK78" s="137">
        <v>8434.1</v>
      </c>
      <c r="AL78" s="128">
        <v>1592.2</v>
      </c>
      <c r="AM78" s="128">
        <v>1799.4</v>
      </c>
      <c r="AN78" s="128">
        <v>2112.6</v>
      </c>
      <c r="AO78" s="128">
        <v>2749.8</v>
      </c>
      <c r="AP78" s="128">
        <v>8254</v>
      </c>
      <c r="AQ78" s="125">
        <v>2362.6999999999998</v>
      </c>
      <c r="AR78" s="125">
        <v>1779.8</v>
      </c>
      <c r="AS78" s="125">
        <v>2241</v>
      </c>
      <c r="AT78" s="125">
        <v>2727.2</v>
      </c>
      <c r="AU78" s="125">
        <v>9110.7000000000007</v>
      </c>
      <c r="AV78" s="126">
        <v>2294.6999999999998</v>
      </c>
      <c r="AW78" s="126">
        <v>2629.4</v>
      </c>
      <c r="AX78" s="135">
        <v>2181</v>
      </c>
      <c r="AY78" s="129">
        <v>2396.8000000000002</v>
      </c>
      <c r="AZ78" s="125">
        <v>9501.9</v>
      </c>
      <c r="BA78" s="125">
        <v>1846.9</v>
      </c>
      <c r="BB78" s="125">
        <v>1796.2</v>
      </c>
      <c r="BC78" s="125">
        <v>1688</v>
      </c>
      <c r="BD78" s="130">
        <v>2670.9</v>
      </c>
      <c r="BE78" s="125">
        <v>8002</v>
      </c>
      <c r="BF78" s="135">
        <v>1316.4010900000001</v>
      </c>
      <c r="BG78" s="135">
        <v>2065.6999000000001</v>
      </c>
      <c r="BH78" s="133">
        <v>2089.9702000000002</v>
      </c>
      <c r="BI78" s="132">
        <v>2503.4515999999999</v>
      </c>
      <c r="BJ78" s="133">
        <v>7975.52279</v>
      </c>
      <c r="BK78" s="133">
        <v>2436.2242500000002</v>
      </c>
      <c r="BL78" s="134">
        <f>IF(2230.88392="","-",2230.88392)</f>
        <v>2230.8839200000002</v>
      </c>
      <c r="BM78" s="134">
        <f>IF(2759.8147="","-",2759.8147)</f>
        <v>2759.8146999999999</v>
      </c>
      <c r="BN78" s="134">
        <v>3162.7346600000001</v>
      </c>
      <c r="BO78" s="134">
        <v>10589.65753</v>
      </c>
      <c r="BP78" s="134">
        <v>3275.2123700000002</v>
      </c>
      <c r="BQ78" s="134">
        <v>3141.9928500000001</v>
      </c>
      <c r="BR78" s="134">
        <v>2605.2254800000001</v>
      </c>
      <c r="BS78" s="134">
        <v>3724.7626</v>
      </c>
      <c r="BT78" s="134">
        <v>12747.193300000001</v>
      </c>
      <c r="BU78" s="134">
        <v>2860.2906600000001</v>
      </c>
      <c r="BV78" s="134">
        <v>2883.21686</v>
      </c>
      <c r="BW78" s="134">
        <v>2902.7183399999999</v>
      </c>
      <c r="BX78" s="134">
        <v>3516.7470199999998</v>
      </c>
      <c r="BY78" s="134">
        <v>12162.972879999999</v>
      </c>
      <c r="BZ78" s="136">
        <v>3024.1239</v>
      </c>
      <c r="CA78" s="136">
        <v>1982.7895000000001</v>
      </c>
      <c r="CB78" s="136">
        <v>2648.9066699999998</v>
      </c>
      <c r="CC78" s="136">
        <v>3518.1048999999998</v>
      </c>
      <c r="CD78" s="136">
        <v>11173.92497</v>
      </c>
      <c r="CE78" s="134">
        <v>3113.9499799999999</v>
      </c>
      <c r="CF78" s="134">
        <v>6182.85941</v>
      </c>
      <c r="CG78" s="134">
        <v>3412.0952900000002</v>
      </c>
      <c r="CH78" s="134">
        <v>4350.3807100000004</v>
      </c>
      <c r="CI78" s="136">
        <v>17059.285390000001</v>
      </c>
      <c r="CJ78" s="136">
        <v>3379.3901700000001</v>
      </c>
      <c r="CK78" s="136">
        <v>3490.2750000000001</v>
      </c>
      <c r="CL78" s="18">
        <v>88</v>
      </c>
      <c r="CM78" s="100" t="s">
        <v>116</v>
      </c>
    </row>
    <row r="79" spans="1:91" s="13" customFormat="1" ht="31.5">
      <c r="A79" s="18">
        <v>89</v>
      </c>
      <c r="B79" s="100" t="s">
        <v>117</v>
      </c>
      <c r="C79" s="125">
        <v>16897.3</v>
      </c>
      <c r="D79" s="125">
        <v>25157.3</v>
      </c>
      <c r="E79" s="125">
        <v>25122.400000000001</v>
      </c>
      <c r="F79" s="125">
        <v>25730.5</v>
      </c>
      <c r="G79" s="90">
        <v>92907.5</v>
      </c>
      <c r="H79" s="125">
        <v>16336.7</v>
      </c>
      <c r="I79" s="125">
        <v>22680.9</v>
      </c>
      <c r="J79" s="125">
        <v>22681</v>
      </c>
      <c r="K79" s="125">
        <v>29304.7</v>
      </c>
      <c r="L79" s="90">
        <v>91003.3</v>
      </c>
      <c r="M79" s="125">
        <v>20894.599999999999</v>
      </c>
      <c r="N79" s="125">
        <v>29063.5</v>
      </c>
      <c r="O79" s="125">
        <v>30022.2</v>
      </c>
      <c r="P79" s="125">
        <v>36316.5</v>
      </c>
      <c r="Q79" s="90">
        <v>116296.8</v>
      </c>
      <c r="R79" s="125">
        <v>28192</v>
      </c>
      <c r="S79" s="125">
        <v>38400.300000000003</v>
      </c>
      <c r="T79" s="125">
        <v>40989.1</v>
      </c>
      <c r="U79" s="125">
        <v>41435.4</v>
      </c>
      <c r="V79" s="90">
        <v>149016.79999999999</v>
      </c>
      <c r="W79" s="125">
        <v>21445.4</v>
      </c>
      <c r="X79" s="125">
        <v>27874.799999999999</v>
      </c>
      <c r="Y79" s="125">
        <v>33189.800000000003</v>
      </c>
      <c r="Z79" s="125">
        <v>35897.1</v>
      </c>
      <c r="AA79" s="90">
        <v>118407.1</v>
      </c>
      <c r="AB79" s="125">
        <v>22823.200000000001</v>
      </c>
      <c r="AC79" s="125">
        <v>30415.1</v>
      </c>
      <c r="AD79" s="125">
        <v>31108.5</v>
      </c>
      <c r="AE79" s="125">
        <v>39821.599999999999</v>
      </c>
      <c r="AF79" s="90">
        <v>124168.4</v>
      </c>
      <c r="AG79" s="125">
        <v>30481.7</v>
      </c>
      <c r="AH79" s="125">
        <v>45558.5</v>
      </c>
      <c r="AI79" s="125">
        <v>44930.6</v>
      </c>
      <c r="AJ79" s="125">
        <v>46038.3</v>
      </c>
      <c r="AK79" s="137">
        <v>167009.1</v>
      </c>
      <c r="AL79" s="128">
        <v>35270</v>
      </c>
      <c r="AM79" s="128">
        <v>41733.800000000003</v>
      </c>
      <c r="AN79" s="128">
        <v>39492.300000000003</v>
      </c>
      <c r="AO79" s="128">
        <v>47423.199999999997</v>
      </c>
      <c r="AP79" s="128">
        <v>163919.29999999999</v>
      </c>
      <c r="AQ79" s="128">
        <v>35220.1</v>
      </c>
      <c r="AR79" s="128">
        <v>41239.599999999999</v>
      </c>
      <c r="AS79" s="128">
        <v>43997.4</v>
      </c>
      <c r="AT79" s="128">
        <v>49653.4</v>
      </c>
      <c r="AU79" s="128">
        <v>170110.5</v>
      </c>
      <c r="AV79" s="135">
        <v>33402.5</v>
      </c>
      <c r="AW79" s="135">
        <v>42346.2</v>
      </c>
      <c r="AX79" s="135">
        <v>46412.3</v>
      </c>
      <c r="AY79" s="135">
        <v>47319.5</v>
      </c>
      <c r="AZ79" s="135">
        <v>169480.5</v>
      </c>
      <c r="BA79" s="135">
        <v>26408.6</v>
      </c>
      <c r="BB79" s="125">
        <v>33876</v>
      </c>
      <c r="BC79" s="135">
        <v>35626.9</v>
      </c>
      <c r="BD79" s="135">
        <v>39197.800000000003</v>
      </c>
      <c r="BE79" s="135">
        <v>135109.29999999999</v>
      </c>
      <c r="BF79" s="135">
        <v>27596.31436</v>
      </c>
      <c r="BG79" s="135">
        <v>36904.095070000003</v>
      </c>
      <c r="BH79" s="133">
        <v>37908.616620000001</v>
      </c>
      <c r="BI79" s="132">
        <v>41450.82359</v>
      </c>
      <c r="BJ79" s="133">
        <v>143859.84964</v>
      </c>
      <c r="BK79" s="140">
        <v>35409.172339999997</v>
      </c>
      <c r="BL79" s="134">
        <f>IF(44453.76473="","-",44453.76473)</f>
        <v>44453.764730000003</v>
      </c>
      <c r="BM79" s="134">
        <f>IF(47410.77375="","-",47410.77375)</f>
        <v>47410.77375</v>
      </c>
      <c r="BN79" s="136">
        <v>56004.91</v>
      </c>
      <c r="BO79" s="136">
        <v>183278.63</v>
      </c>
      <c r="BP79" s="136">
        <v>47064.229780000001</v>
      </c>
      <c r="BQ79" s="134">
        <v>56099.9283</v>
      </c>
      <c r="BR79" s="134">
        <v>55648.392650000002</v>
      </c>
      <c r="BS79" s="134">
        <v>65454.757769999997</v>
      </c>
      <c r="BT79" s="134">
        <v>224267.30850000001</v>
      </c>
      <c r="BU79" s="134">
        <v>56711.072289999996</v>
      </c>
      <c r="BV79" s="134">
        <v>60091.577559999998</v>
      </c>
      <c r="BW79" s="134">
        <v>63451.446259999997</v>
      </c>
      <c r="BX79" s="134">
        <v>64912.460590000002</v>
      </c>
      <c r="BY79" s="134">
        <v>245166.55669999999</v>
      </c>
      <c r="BZ79" s="136">
        <v>52702.395129999997</v>
      </c>
      <c r="CA79" s="136">
        <v>40086.425759999998</v>
      </c>
      <c r="CB79" s="136">
        <v>61623.412969999998</v>
      </c>
      <c r="CC79" s="165">
        <v>76143.190669999996</v>
      </c>
      <c r="CD79" s="166">
        <v>230555.42452999999</v>
      </c>
      <c r="CE79" s="173">
        <v>65076.109409999997</v>
      </c>
      <c r="CF79" s="173">
        <v>74576.602490000005</v>
      </c>
      <c r="CG79" s="173">
        <v>73661.505179999993</v>
      </c>
      <c r="CH79" s="174">
        <v>89167.448099999994</v>
      </c>
      <c r="CI79" s="166">
        <v>302481.66518000001</v>
      </c>
      <c r="CJ79" s="166">
        <v>62080.596259999998</v>
      </c>
      <c r="CK79" s="166">
        <v>75794.500509999998</v>
      </c>
      <c r="CL79" s="18">
        <v>89</v>
      </c>
      <c r="CM79" s="100" t="s">
        <v>117</v>
      </c>
    </row>
    <row r="80" spans="1:91" s="13" customFormat="1" ht="31.5">
      <c r="A80" s="56" t="s">
        <v>20</v>
      </c>
      <c r="B80" s="101" t="s">
        <v>118</v>
      </c>
      <c r="C80" s="126" t="s">
        <v>21</v>
      </c>
      <c r="D80" s="109">
        <v>212.6</v>
      </c>
      <c r="E80" s="109">
        <v>124.8</v>
      </c>
      <c r="F80" s="109">
        <v>107.2</v>
      </c>
      <c r="G80" s="89">
        <v>444.6</v>
      </c>
      <c r="H80" s="109">
        <v>186.6</v>
      </c>
      <c r="I80" s="109">
        <v>24.8</v>
      </c>
      <c r="J80" s="109">
        <v>80.2</v>
      </c>
      <c r="K80" s="109">
        <v>187.4</v>
      </c>
      <c r="L80" s="89">
        <v>479</v>
      </c>
      <c r="M80" s="109">
        <v>378.5</v>
      </c>
      <c r="N80" s="109">
        <v>193.2</v>
      </c>
      <c r="O80" s="109">
        <v>144.4</v>
      </c>
      <c r="P80" s="109">
        <v>55.7</v>
      </c>
      <c r="Q80" s="89">
        <v>771.8</v>
      </c>
      <c r="R80" s="109">
        <v>36.299999999999997</v>
      </c>
      <c r="S80" s="109">
        <v>42.7</v>
      </c>
      <c r="T80" s="109">
        <v>117.9</v>
      </c>
      <c r="U80" s="109">
        <v>159.19999999999999</v>
      </c>
      <c r="V80" s="89">
        <v>356.1</v>
      </c>
      <c r="W80" s="109">
        <v>9.1</v>
      </c>
      <c r="X80" s="109">
        <v>85.6</v>
      </c>
      <c r="Y80" s="109">
        <v>13.8</v>
      </c>
      <c r="Z80" s="109">
        <v>10.1</v>
      </c>
      <c r="AA80" s="89">
        <v>118.6</v>
      </c>
      <c r="AB80" s="109">
        <v>21.5</v>
      </c>
      <c r="AC80" s="109">
        <v>20.399999999999999</v>
      </c>
      <c r="AD80" s="109">
        <v>1.4</v>
      </c>
      <c r="AE80" s="109">
        <v>44.1</v>
      </c>
      <c r="AF80" s="89">
        <v>87.4</v>
      </c>
      <c r="AG80" s="109">
        <v>39.700000000000003</v>
      </c>
      <c r="AH80" s="109">
        <v>32.299999999999997</v>
      </c>
      <c r="AI80" s="109">
        <v>115.5</v>
      </c>
      <c r="AJ80" s="109">
        <v>430.1</v>
      </c>
      <c r="AK80" s="110">
        <v>617.6</v>
      </c>
      <c r="AL80" s="112">
        <v>56.9</v>
      </c>
      <c r="AM80" s="112">
        <v>33.9</v>
      </c>
      <c r="AN80" s="112">
        <v>19.3</v>
      </c>
      <c r="AO80" s="112">
        <v>4.9000000000000004</v>
      </c>
      <c r="AP80" s="112">
        <v>115</v>
      </c>
      <c r="AQ80" s="109">
        <v>14</v>
      </c>
      <c r="AR80" s="109">
        <v>3.7</v>
      </c>
      <c r="AS80" s="109" t="s">
        <v>21</v>
      </c>
      <c r="AT80" s="109">
        <v>11.1</v>
      </c>
      <c r="AU80" s="109">
        <v>28.8</v>
      </c>
      <c r="AV80" s="116">
        <v>17.899999999999999</v>
      </c>
      <c r="AW80" s="116">
        <v>8.6</v>
      </c>
      <c r="AX80" s="120">
        <v>6.9</v>
      </c>
      <c r="AY80" s="120">
        <v>12</v>
      </c>
      <c r="AZ80" s="112">
        <v>45.4</v>
      </c>
      <c r="BA80" s="109">
        <v>743.7</v>
      </c>
      <c r="BB80" s="109">
        <v>918</v>
      </c>
      <c r="BC80" s="112">
        <v>1212.3</v>
      </c>
      <c r="BD80" s="141">
        <v>1505.5</v>
      </c>
      <c r="BE80" s="109">
        <v>4379.5</v>
      </c>
      <c r="BF80" s="109">
        <v>1951.99254</v>
      </c>
      <c r="BG80" s="138">
        <v>1352.8542199999999</v>
      </c>
      <c r="BH80" s="123">
        <v>179.03695999999999</v>
      </c>
      <c r="BI80" s="122">
        <v>595.39260999999999</v>
      </c>
      <c r="BJ80" s="123">
        <v>4079.2763300000001</v>
      </c>
      <c r="BK80" s="123">
        <v>126.94201</v>
      </c>
      <c r="BL80" s="124">
        <f>IF(371.86494="","-",371.86494)</f>
        <v>371.86493999999999</v>
      </c>
      <c r="BM80" s="124">
        <f>IF(159.01027="","-",159.01027)</f>
        <v>159.01026999999999</v>
      </c>
      <c r="BN80" s="124">
        <v>530.34740999999997</v>
      </c>
      <c r="BO80" s="124">
        <v>1188.16463</v>
      </c>
      <c r="BP80" s="121">
        <v>229.75617</v>
      </c>
      <c r="BQ80" s="124">
        <v>44.354050000000001</v>
      </c>
      <c r="BR80" s="124">
        <v>34.283189999999998</v>
      </c>
      <c r="BS80" s="124">
        <v>853.06943000000001</v>
      </c>
      <c r="BT80" s="124">
        <v>1161.4628399999999</v>
      </c>
      <c r="BU80" s="124">
        <v>126.68299</v>
      </c>
      <c r="BV80" s="124">
        <v>14.132389999999999</v>
      </c>
      <c r="BW80" s="124">
        <v>4.3747100000000003</v>
      </c>
      <c r="BX80" s="124">
        <v>688.83041000000003</v>
      </c>
      <c r="BY80" s="124">
        <v>834.02049999999997</v>
      </c>
      <c r="BZ80" s="121">
        <v>79.332920000000001</v>
      </c>
      <c r="CA80" s="121">
        <v>98.187489999999997</v>
      </c>
      <c r="CB80" s="121">
        <v>10.37092</v>
      </c>
      <c r="CC80" s="121">
        <v>650.47562000000005</v>
      </c>
      <c r="CD80" s="121">
        <v>838.36694999999997</v>
      </c>
      <c r="CE80" s="124">
        <v>76.52458</v>
      </c>
      <c r="CF80" s="124">
        <v>9.4604800000000004</v>
      </c>
      <c r="CG80" s="124">
        <v>149.79183</v>
      </c>
      <c r="CH80" s="124">
        <v>710.82851000000005</v>
      </c>
      <c r="CI80" s="121">
        <v>946.60540000000003</v>
      </c>
      <c r="CJ80" s="121">
        <v>8317.1114300000008</v>
      </c>
      <c r="CK80" s="121">
        <v>4492.4867700000004</v>
      </c>
      <c r="CL80" s="56" t="s">
        <v>20</v>
      </c>
      <c r="CM80" s="101" t="s">
        <v>118</v>
      </c>
    </row>
    <row r="81" spans="1:91" s="13" customFormat="1" ht="31.5">
      <c r="A81" s="19">
        <v>96</v>
      </c>
      <c r="B81" s="102" t="s">
        <v>120</v>
      </c>
      <c r="C81" s="92" t="s">
        <v>21</v>
      </c>
      <c r="D81" s="92" t="s">
        <v>21</v>
      </c>
      <c r="E81" s="92" t="s">
        <v>21</v>
      </c>
      <c r="F81" s="92" t="s">
        <v>21</v>
      </c>
      <c r="G81" s="92" t="s">
        <v>21</v>
      </c>
      <c r="H81" s="92" t="s">
        <v>21</v>
      </c>
      <c r="I81" s="92" t="s">
        <v>21</v>
      </c>
      <c r="J81" s="92" t="s">
        <v>21</v>
      </c>
      <c r="K81" s="92" t="s">
        <v>21</v>
      </c>
      <c r="L81" s="92" t="s">
        <v>21</v>
      </c>
      <c r="M81" s="126" t="s">
        <v>21</v>
      </c>
      <c r="N81" s="126" t="s">
        <v>21</v>
      </c>
      <c r="O81" s="126">
        <v>3.4</v>
      </c>
      <c r="P81" s="126">
        <v>0.8</v>
      </c>
      <c r="Q81" s="91">
        <v>4.2</v>
      </c>
      <c r="R81" s="126">
        <v>0.3</v>
      </c>
      <c r="S81" s="126" t="s">
        <v>21</v>
      </c>
      <c r="T81" s="126">
        <v>2.6</v>
      </c>
      <c r="U81" s="126">
        <v>2.2000000000000002</v>
      </c>
      <c r="V81" s="91">
        <v>5.0999999999999996</v>
      </c>
      <c r="W81" s="126">
        <v>0.3</v>
      </c>
      <c r="X81" s="126">
        <v>85.6</v>
      </c>
      <c r="Y81" s="126" t="s">
        <v>21</v>
      </c>
      <c r="Z81" s="126">
        <v>2.1</v>
      </c>
      <c r="AA81" s="91">
        <v>88</v>
      </c>
      <c r="AB81" s="126">
        <v>1.5</v>
      </c>
      <c r="AC81" s="126" t="s">
        <v>21</v>
      </c>
      <c r="AD81" s="126" t="s">
        <v>21</v>
      </c>
      <c r="AE81" s="126">
        <v>2.6</v>
      </c>
      <c r="AF81" s="91">
        <v>4.0999999999999996</v>
      </c>
      <c r="AG81" s="126">
        <v>2.6</v>
      </c>
      <c r="AH81" s="126" t="s">
        <v>21</v>
      </c>
      <c r="AI81" s="126" t="s">
        <v>21</v>
      </c>
      <c r="AJ81" s="126">
        <v>3.8</v>
      </c>
      <c r="AK81" s="127">
        <v>6.4</v>
      </c>
      <c r="AL81" s="143" t="s">
        <v>21</v>
      </c>
      <c r="AM81" s="143" t="s">
        <v>21</v>
      </c>
      <c r="AN81" s="143" t="s">
        <v>21</v>
      </c>
      <c r="AO81" s="143">
        <v>4.8</v>
      </c>
      <c r="AP81" s="143">
        <v>4.8</v>
      </c>
      <c r="AQ81" s="125" t="s">
        <v>21</v>
      </c>
      <c r="AR81" s="125" t="s">
        <v>21</v>
      </c>
      <c r="AS81" s="125" t="s">
        <v>21</v>
      </c>
      <c r="AT81" s="125">
        <v>2.7</v>
      </c>
      <c r="AU81" s="125">
        <v>2.7</v>
      </c>
      <c r="AV81" s="125" t="s">
        <v>21</v>
      </c>
      <c r="AW81" s="125">
        <v>0.4</v>
      </c>
      <c r="AX81" s="129">
        <v>0.3</v>
      </c>
      <c r="AY81" s="129">
        <v>1.1000000000000001</v>
      </c>
      <c r="AZ81" s="125">
        <v>1.8</v>
      </c>
      <c r="BA81" s="125">
        <v>1</v>
      </c>
      <c r="BB81" s="125" t="s">
        <v>21</v>
      </c>
      <c r="BC81" s="125" t="s">
        <v>21</v>
      </c>
      <c r="BD81" s="130">
        <v>0.2</v>
      </c>
      <c r="BE81" s="125">
        <v>1.2</v>
      </c>
      <c r="BF81" s="125">
        <v>0.31561</v>
      </c>
      <c r="BG81" s="131" t="s">
        <v>21</v>
      </c>
      <c r="BH81" s="133">
        <v>0.47470000000000001</v>
      </c>
      <c r="BI81" s="132" t="s">
        <v>21</v>
      </c>
      <c r="BJ81" s="133">
        <v>0.79030999999999996</v>
      </c>
      <c r="BK81" s="133">
        <v>0.21825</v>
      </c>
      <c r="BL81" s="118" t="s">
        <v>21</v>
      </c>
      <c r="BM81" s="134" t="str">
        <f>IF(""="","-","")</f>
        <v>-</v>
      </c>
      <c r="BN81" s="134">
        <v>0.74302000000000001</v>
      </c>
      <c r="BO81" s="134">
        <v>0.96126999999999996</v>
      </c>
      <c r="BP81" s="134">
        <v>8.1889900000000004</v>
      </c>
      <c r="BQ81" s="134" t="s">
        <v>21</v>
      </c>
      <c r="BR81" s="134" t="s">
        <v>21</v>
      </c>
      <c r="BS81" s="134">
        <v>1.16814</v>
      </c>
      <c r="BT81" s="134">
        <v>9.3571299999999997</v>
      </c>
      <c r="BU81" s="134" t="s">
        <v>21</v>
      </c>
      <c r="BV81" s="118" t="s">
        <v>21</v>
      </c>
      <c r="BW81" s="118" t="s">
        <v>21</v>
      </c>
      <c r="BX81" s="118">
        <v>8.2680000000000003E-2</v>
      </c>
      <c r="BY81" s="118">
        <v>8.2680000000000003E-2</v>
      </c>
      <c r="BZ81" s="136" t="s">
        <v>21</v>
      </c>
      <c r="CA81" s="136" t="s">
        <v>21</v>
      </c>
      <c r="CB81" s="136" t="s">
        <v>21</v>
      </c>
      <c r="CC81" s="136">
        <v>129.69316000000001</v>
      </c>
      <c r="CD81" s="136">
        <v>129.69316000000001</v>
      </c>
      <c r="CE81" s="134" t="s">
        <v>21</v>
      </c>
      <c r="CF81" s="134" t="s">
        <v>21</v>
      </c>
      <c r="CG81" s="134">
        <v>83.000699999999995</v>
      </c>
      <c r="CH81" s="134" t="s">
        <v>21</v>
      </c>
      <c r="CI81" s="136">
        <v>83.000699999999995</v>
      </c>
      <c r="CJ81" s="136">
        <v>312.86025999999998</v>
      </c>
      <c r="CK81" s="136">
        <v>20.38439</v>
      </c>
      <c r="CL81" s="18">
        <v>96</v>
      </c>
      <c r="CM81" s="100" t="s">
        <v>120</v>
      </c>
    </row>
    <row r="82" spans="1:91" s="13" customFormat="1">
      <c r="A82" s="19">
        <v>97</v>
      </c>
      <c r="B82" s="102" t="s">
        <v>119</v>
      </c>
      <c r="C82" s="92" t="s">
        <v>21</v>
      </c>
      <c r="D82" s="91">
        <v>212.6</v>
      </c>
      <c r="E82" s="91">
        <v>124.8</v>
      </c>
      <c r="F82" s="91">
        <v>107.2</v>
      </c>
      <c r="G82" s="91">
        <v>444.6</v>
      </c>
      <c r="H82" s="91">
        <v>186.6</v>
      </c>
      <c r="I82" s="91">
        <v>24.8</v>
      </c>
      <c r="J82" s="91">
        <v>80.2</v>
      </c>
      <c r="K82" s="91">
        <v>187.4</v>
      </c>
      <c r="L82" s="91">
        <v>479</v>
      </c>
      <c r="M82" s="126">
        <v>378.5</v>
      </c>
      <c r="N82" s="126">
        <v>193.2</v>
      </c>
      <c r="O82" s="126">
        <v>141</v>
      </c>
      <c r="P82" s="126">
        <v>54.9</v>
      </c>
      <c r="Q82" s="91">
        <v>767.6</v>
      </c>
      <c r="R82" s="126">
        <v>36</v>
      </c>
      <c r="S82" s="126">
        <v>42.7</v>
      </c>
      <c r="T82" s="126">
        <v>115.3</v>
      </c>
      <c r="U82" s="126">
        <v>157</v>
      </c>
      <c r="V82" s="91">
        <v>351</v>
      </c>
      <c r="W82" s="126">
        <v>8.8000000000000007</v>
      </c>
      <c r="X82" s="126" t="s">
        <v>21</v>
      </c>
      <c r="Y82" s="126">
        <v>13.8</v>
      </c>
      <c r="Z82" s="126">
        <v>8</v>
      </c>
      <c r="AA82" s="91">
        <v>30.6</v>
      </c>
      <c r="AB82" s="126">
        <v>20</v>
      </c>
      <c r="AC82" s="126">
        <v>20.399999999999999</v>
      </c>
      <c r="AD82" s="126">
        <v>1.4</v>
      </c>
      <c r="AE82" s="126">
        <v>41.5</v>
      </c>
      <c r="AF82" s="91">
        <v>83.3</v>
      </c>
      <c r="AG82" s="126">
        <v>37.1</v>
      </c>
      <c r="AH82" s="126">
        <v>32.299999999999997</v>
      </c>
      <c r="AI82" s="126">
        <v>115.5</v>
      </c>
      <c r="AJ82" s="126">
        <v>426.3</v>
      </c>
      <c r="AK82" s="127">
        <v>611.20000000000005</v>
      </c>
      <c r="AL82" s="144">
        <v>56.9</v>
      </c>
      <c r="AM82" s="144">
        <v>33.9</v>
      </c>
      <c r="AN82" s="144">
        <v>19.3</v>
      </c>
      <c r="AO82" s="144">
        <v>0.1</v>
      </c>
      <c r="AP82" s="144">
        <v>110.2</v>
      </c>
      <c r="AQ82" s="125">
        <v>14</v>
      </c>
      <c r="AR82" s="125">
        <v>3.7</v>
      </c>
      <c r="AS82" s="125" t="s">
        <v>21</v>
      </c>
      <c r="AT82" s="125">
        <v>8.4</v>
      </c>
      <c r="AU82" s="125">
        <v>26.1</v>
      </c>
      <c r="AV82" s="125">
        <v>17.899999999999999</v>
      </c>
      <c r="AW82" s="125">
        <v>8.1999999999999993</v>
      </c>
      <c r="AX82" s="125">
        <v>6.6</v>
      </c>
      <c r="AY82" s="125">
        <v>10.9</v>
      </c>
      <c r="AZ82" s="125">
        <v>43.6</v>
      </c>
      <c r="BA82" s="125">
        <v>22.9</v>
      </c>
      <c r="BB82" s="125">
        <v>0.8</v>
      </c>
      <c r="BC82" s="135">
        <v>1.1000000000000001</v>
      </c>
      <c r="BD82" s="130">
        <v>12.3</v>
      </c>
      <c r="BE82" s="125">
        <v>37.1</v>
      </c>
      <c r="BF82" s="125">
        <v>8.6120400000000004</v>
      </c>
      <c r="BG82" s="131">
        <v>6.1219400000000004</v>
      </c>
      <c r="BH82" s="131" t="s">
        <v>21</v>
      </c>
      <c r="BI82" s="132">
        <v>0.37961</v>
      </c>
      <c r="BJ82" s="131">
        <v>15.11359</v>
      </c>
      <c r="BK82" s="131">
        <v>3.7810100000000002</v>
      </c>
      <c r="BL82" s="134">
        <f>IF(6.35167="","-",6.35167)</f>
        <v>6.3516700000000004</v>
      </c>
      <c r="BM82" s="134">
        <f>IF(48.71439="","-",48.71439)</f>
        <v>48.714390000000002</v>
      </c>
      <c r="BN82" s="134">
        <v>8.13931</v>
      </c>
      <c r="BO82" s="134">
        <v>66.986379999999997</v>
      </c>
      <c r="BP82" s="134">
        <v>15.48044</v>
      </c>
      <c r="BQ82" s="134" t="s">
        <v>21</v>
      </c>
      <c r="BR82" s="134">
        <v>2.55193</v>
      </c>
      <c r="BS82" s="134">
        <v>0.10577</v>
      </c>
      <c r="BT82" s="134">
        <v>18.13814</v>
      </c>
      <c r="BU82" s="134" t="s">
        <v>21</v>
      </c>
      <c r="BV82" s="134" t="s">
        <v>21</v>
      </c>
      <c r="BW82" s="134" t="s">
        <v>21</v>
      </c>
      <c r="BX82" s="134">
        <v>3.3899499999999998</v>
      </c>
      <c r="BY82" s="134">
        <v>3.3899499999999998</v>
      </c>
      <c r="BZ82" s="136" t="s">
        <v>21</v>
      </c>
      <c r="CA82" s="136" t="s">
        <v>21</v>
      </c>
      <c r="CB82" s="136" t="s">
        <v>21</v>
      </c>
      <c r="CC82" s="136">
        <v>1.59182</v>
      </c>
      <c r="CD82" s="136">
        <v>1.59182</v>
      </c>
      <c r="CE82" s="134">
        <v>1.39899</v>
      </c>
      <c r="CF82" s="134">
        <v>3.7100000000000001E-2</v>
      </c>
      <c r="CG82" s="134">
        <v>32.647010000000002</v>
      </c>
      <c r="CH82" s="134">
        <v>174.22865999999999</v>
      </c>
      <c r="CI82" s="136">
        <v>208.31175999999999</v>
      </c>
      <c r="CJ82" s="136">
        <v>117.4885</v>
      </c>
      <c r="CK82" s="136">
        <v>179.28862000000001</v>
      </c>
      <c r="CL82" s="18">
        <v>97</v>
      </c>
      <c r="CM82" s="100" t="s">
        <v>119</v>
      </c>
    </row>
    <row r="83" spans="1:91" s="22" customFormat="1" ht="16.5" thickBot="1">
      <c r="A83" s="57">
        <v>99</v>
      </c>
      <c r="B83" s="103" t="s">
        <v>121</v>
      </c>
      <c r="C83" s="145" t="s">
        <v>21</v>
      </c>
      <c r="D83" s="145" t="s">
        <v>21</v>
      </c>
      <c r="E83" s="145" t="s">
        <v>21</v>
      </c>
      <c r="F83" s="145" t="s">
        <v>21</v>
      </c>
      <c r="G83" s="93" t="s">
        <v>21</v>
      </c>
      <c r="H83" s="145" t="s">
        <v>21</v>
      </c>
      <c r="I83" s="145" t="s">
        <v>21</v>
      </c>
      <c r="J83" s="145" t="s">
        <v>21</v>
      </c>
      <c r="K83" s="145" t="s">
        <v>21</v>
      </c>
      <c r="L83" s="145" t="s">
        <v>21</v>
      </c>
      <c r="M83" s="145" t="s">
        <v>21</v>
      </c>
      <c r="N83" s="145" t="s">
        <v>21</v>
      </c>
      <c r="O83" s="145" t="s">
        <v>21</v>
      </c>
      <c r="P83" s="145" t="s">
        <v>21</v>
      </c>
      <c r="Q83" s="145" t="s">
        <v>21</v>
      </c>
      <c r="R83" s="145" t="s">
        <v>21</v>
      </c>
      <c r="S83" s="145" t="s">
        <v>21</v>
      </c>
      <c r="T83" s="145" t="s">
        <v>21</v>
      </c>
      <c r="U83" s="145" t="s">
        <v>21</v>
      </c>
      <c r="V83" s="145" t="s">
        <v>21</v>
      </c>
      <c r="W83" s="145" t="s">
        <v>21</v>
      </c>
      <c r="X83" s="145" t="s">
        <v>21</v>
      </c>
      <c r="Y83" s="145" t="s">
        <v>21</v>
      </c>
      <c r="Z83" s="145" t="s">
        <v>21</v>
      </c>
      <c r="AA83" s="145" t="s">
        <v>21</v>
      </c>
      <c r="AB83" s="145" t="s">
        <v>21</v>
      </c>
      <c r="AC83" s="145" t="s">
        <v>21</v>
      </c>
      <c r="AD83" s="145" t="s">
        <v>21</v>
      </c>
      <c r="AE83" s="145" t="s">
        <v>21</v>
      </c>
      <c r="AF83" s="145" t="s">
        <v>21</v>
      </c>
      <c r="AG83" s="145" t="s">
        <v>21</v>
      </c>
      <c r="AH83" s="145" t="s">
        <v>21</v>
      </c>
      <c r="AI83" s="145" t="s">
        <v>21</v>
      </c>
      <c r="AJ83" s="145" t="s">
        <v>21</v>
      </c>
      <c r="AK83" s="145" t="s">
        <v>21</v>
      </c>
      <c r="AL83" s="145" t="s">
        <v>21</v>
      </c>
      <c r="AM83" s="145" t="s">
        <v>21</v>
      </c>
      <c r="AN83" s="145" t="s">
        <v>21</v>
      </c>
      <c r="AO83" s="145" t="s">
        <v>21</v>
      </c>
      <c r="AP83" s="145" t="s">
        <v>21</v>
      </c>
      <c r="AQ83" s="145" t="s">
        <v>21</v>
      </c>
      <c r="AR83" s="145" t="s">
        <v>21</v>
      </c>
      <c r="AS83" s="145" t="s">
        <v>21</v>
      </c>
      <c r="AT83" s="145" t="s">
        <v>21</v>
      </c>
      <c r="AU83" s="145" t="s">
        <v>21</v>
      </c>
      <c r="AV83" s="145" t="s">
        <v>21</v>
      </c>
      <c r="AW83" s="145" t="s">
        <v>21</v>
      </c>
      <c r="AX83" s="145" t="s">
        <v>21</v>
      </c>
      <c r="AY83" s="145" t="s">
        <v>21</v>
      </c>
      <c r="AZ83" s="145" t="s">
        <v>21</v>
      </c>
      <c r="BA83" s="145">
        <v>719.8</v>
      </c>
      <c r="BB83" s="145">
        <v>917.2</v>
      </c>
      <c r="BC83" s="145">
        <v>1211.2</v>
      </c>
      <c r="BD83" s="145">
        <v>1493</v>
      </c>
      <c r="BE83" s="145">
        <v>4341.2</v>
      </c>
      <c r="BF83" s="145">
        <v>1943.0648900000001</v>
      </c>
      <c r="BG83" s="145">
        <v>1346.7322799999999</v>
      </c>
      <c r="BH83" s="146">
        <v>178.56226000000001</v>
      </c>
      <c r="BI83" s="147">
        <v>595.01300000000003</v>
      </c>
      <c r="BJ83" s="146">
        <v>4063.3724299999999</v>
      </c>
      <c r="BK83" s="146">
        <v>122.94275</v>
      </c>
      <c r="BL83" s="148">
        <f>IF(365.51327="","-",365.51327)</f>
        <v>365.51326999999998</v>
      </c>
      <c r="BM83" s="148">
        <f>IF(110.29588="","-",110.29588)</f>
        <v>110.29588</v>
      </c>
      <c r="BN83" s="148">
        <v>521.46507999999994</v>
      </c>
      <c r="BO83" s="148">
        <v>1120.2169799999999</v>
      </c>
      <c r="BP83" s="149">
        <v>206.08673999999999</v>
      </c>
      <c r="BQ83" s="148">
        <v>44.354050000000001</v>
      </c>
      <c r="BR83" s="148">
        <v>31.731259999999999</v>
      </c>
      <c r="BS83" s="148">
        <v>851.79552000000001</v>
      </c>
      <c r="BT83" s="148">
        <v>1133.96757</v>
      </c>
      <c r="BU83" s="148">
        <v>126.68299</v>
      </c>
      <c r="BV83" s="148">
        <v>14.132389999999999</v>
      </c>
      <c r="BW83" s="148">
        <v>4.3747100000000003</v>
      </c>
      <c r="BX83" s="148">
        <v>685.35778000000005</v>
      </c>
      <c r="BY83" s="148">
        <v>830.54786999999999</v>
      </c>
      <c r="BZ83" s="149">
        <v>79.332920000000001</v>
      </c>
      <c r="CA83" s="149">
        <v>98.187489999999997</v>
      </c>
      <c r="CB83" s="149">
        <v>10.37092</v>
      </c>
      <c r="CC83" s="149">
        <v>519.19064000000003</v>
      </c>
      <c r="CD83" s="149">
        <v>707.08196999999996</v>
      </c>
      <c r="CE83" s="148">
        <v>75.125590000000003</v>
      </c>
      <c r="CF83" s="148">
        <v>9.4233799999999999</v>
      </c>
      <c r="CG83" s="148">
        <v>34.144120000000001</v>
      </c>
      <c r="CH83" s="148">
        <v>536.59984999999995</v>
      </c>
      <c r="CI83" s="149">
        <v>655.29294000000004</v>
      </c>
      <c r="CJ83" s="149">
        <v>7886.7626700000001</v>
      </c>
      <c r="CK83" s="149">
        <v>4292.81376</v>
      </c>
      <c r="CL83" s="151">
        <v>99</v>
      </c>
      <c r="CM83" s="103" t="s">
        <v>121</v>
      </c>
    </row>
    <row r="84" spans="1:91" s="22" customFormat="1">
      <c r="A84" s="19"/>
      <c r="B84" s="20"/>
      <c r="C84" s="50"/>
      <c r="D84" s="21"/>
      <c r="E84" s="21"/>
      <c r="F84" s="21"/>
      <c r="H84" s="50"/>
      <c r="I84" s="21"/>
      <c r="J84" s="21"/>
      <c r="K84" s="21"/>
      <c r="M84" s="21"/>
      <c r="N84" s="21"/>
      <c r="O84" s="21"/>
      <c r="P84" s="21"/>
      <c r="Q84" s="21"/>
      <c r="R84" s="21"/>
      <c r="S84" s="21"/>
      <c r="T84" s="50"/>
      <c r="U84" s="59"/>
      <c r="V84" s="21"/>
      <c r="W84" s="50"/>
      <c r="X84" s="21"/>
      <c r="Y84" s="21"/>
      <c r="Z84" s="21"/>
      <c r="AA84" s="13"/>
      <c r="AB84" s="21"/>
      <c r="AC84" s="21"/>
      <c r="AD84" s="21"/>
      <c r="AE84" s="59"/>
      <c r="AF84" s="54"/>
      <c r="AG84" s="17"/>
      <c r="AH84" s="17"/>
      <c r="AI84" s="17"/>
      <c r="AJ84" s="17"/>
      <c r="AK84" s="55"/>
      <c r="AL84" s="17"/>
      <c r="AM84" s="59"/>
      <c r="AN84" s="23"/>
      <c r="AO84" s="17"/>
      <c r="AP84" s="17"/>
      <c r="AQ84" s="17"/>
      <c r="AR84" s="58"/>
      <c r="AS84" s="58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24"/>
      <c r="CM84" s="20"/>
    </row>
    <row r="85" spans="1:91" s="31" customFormat="1">
      <c r="A85" s="25"/>
      <c r="B85" s="26"/>
      <c r="C85" s="50"/>
      <c r="D85" s="27"/>
      <c r="E85" s="27"/>
      <c r="F85" s="27"/>
      <c r="G85" s="27"/>
      <c r="H85" s="50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50"/>
      <c r="U85" s="7"/>
      <c r="V85" s="27"/>
      <c r="W85" s="50"/>
      <c r="X85" s="27"/>
      <c r="Y85" s="27"/>
      <c r="Z85" s="27"/>
      <c r="AA85" s="27"/>
      <c r="AB85" s="27"/>
      <c r="AC85" s="27"/>
      <c r="AD85" s="27"/>
      <c r="AE85" s="7"/>
      <c r="AF85" s="54"/>
      <c r="AG85" s="28"/>
      <c r="AH85" s="28"/>
      <c r="AI85" s="28"/>
      <c r="AJ85" s="28"/>
      <c r="AK85" s="55"/>
      <c r="AL85" s="29"/>
      <c r="AM85" s="7"/>
      <c r="AN85" s="30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81"/>
      <c r="BC85" s="81"/>
      <c r="BD85" s="82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25"/>
      <c r="CM85" s="26"/>
    </row>
    <row r="86" spans="1:91" s="87" customFormat="1" ht="18.75">
      <c r="A86" s="152" t="s">
        <v>135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83"/>
      <c r="AL86" s="83"/>
      <c r="AM86" s="83"/>
      <c r="AN86" s="83"/>
      <c r="AO86" s="83"/>
      <c r="AP86" s="84"/>
      <c r="AQ86" s="84"/>
      <c r="AR86" s="84"/>
      <c r="AS86" s="83"/>
      <c r="AT86" s="83"/>
      <c r="AU86" s="58"/>
      <c r="AV86" s="58"/>
      <c r="AW86" s="79"/>
      <c r="AX86" s="85"/>
      <c r="AY86" s="83"/>
      <c r="AZ86" s="83"/>
      <c r="BA86" s="86"/>
      <c r="BB86" s="86"/>
      <c r="BC86" s="86"/>
      <c r="BD86" s="86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</row>
    <row r="87" spans="1:91" s="87" customFormat="1">
      <c r="A87" s="154"/>
      <c r="B87" s="160" t="s">
        <v>132</v>
      </c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0"/>
      <c r="AH87" s="70"/>
      <c r="AI87" s="70"/>
      <c r="AJ87" s="71"/>
      <c r="AK87" s="83"/>
      <c r="AL87" s="83"/>
      <c r="AM87" s="83"/>
      <c r="AN87" s="83"/>
      <c r="AO87" s="83"/>
      <c r="AP87" s="73"/>
      <c r="AQ87" s="73"/>
      <c r="AR87" s="7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</row>
    <row r="88" spans="1:91" s="87" customFormat="1">
      <c r="A88" s="154"/>
      <c r="B88" s="161" t="s">
        <v>133</v>
      </c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0"/>
      <c r="AH88" s="70"/>
      <c r="AI88" s="70"/>
      <c r="AJ88" s="71"/>
      <c r="AK88" s="83"/>
      <c r="AL88" s="83"/>
      <c r="AM88" s="83"/>
      <c r="AN88" s="83"/>
      <c r="AO88" s="83"/>
      <c r="AP88" s="73"/>
      <c r="AQ88" s="73"/>
      <c r="AR88" s="7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</row>
    <row r="89" spans="1:91" s="87" customFormat="1">
      <c r="A89" s="155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83"/>
      <c r="AL89" s="83"/>
      <c r="AM89" s="83"/>
      <c r="AN89" s="83"/>
      <c r="AO89" s="83"/>
      <c r="AP89" s="73"/>
      <c r="AQ89" s="73"/>
      <c r="AR89" s="7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</row>
    <row r="90" spans="1:91" s="87" customFormat="1" ht="15" customHeight="1">
      <c r="A90" s="205" t="s">
        <v>134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88"/>
      <c r="AL90" s="88"/>
      <c r="AM90" s="88"/>
      <c r="AN90" s="88"/>
      <c r="AO90" s="88"/>
      <c r="AP90" s="73"/>
      <c r="AQ90" s="73"/>
      <c r="AR90" s="73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</row>
    <row r="91" spans="1:91" s="76" customForma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4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5"/>
      <c r="AR91" s="75"/>
      <c r="AS91" s="75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</row>
    <row r="92" spans="1:91" s="39" customFormat="1">
      <c r="A92" s="34"/>
      <c r="B92" s="35"/>
      <c r="C92" s="50"/>
      <c r="D92" s="36"/>
      <c r="E92" s="36"/>
      <c r="F92" s="36"/>
      <c r="G92" s="36"/>
      <c r="H92" s="50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50"/>
      <c r="U92" s="7"/>
      <c r="V92" s="36"/>
      <c r="W92" s="50"/>
      <c r="X92" s="36"/>
      <c r="Y92" s="36"/>
      <c r="Z92" s="36"/>
      <c r="AA92" s="36"/>
      <c r="AB92" s="36"/>
      <c r="AC92" s="36"/>
      <c r="AD92" s="36"/>
      <c r="AE92" s="7"/>
      <c r="AF92" s="54"/>
      <c r="AG92" s="37"/>
      <c r="AH92" s="37"/>
      <c r="AI92" s="37"/>
      <c r="AJ92" s="37"/>
      <c r="AK92" s="54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34"/>
      <c r="CM92" s="35"/>
    </row>
    <row r="93" spans="1:91" s="39" customFormat="1">
      <c r="A93" s="34"/>
      <c r="B93" s="35"/>
      <c r="C93" s="50"/>
      <c r="D93" s="36"/>
      <c r="E93" s="36"/>
      <c r="F93" s="36"/>
      <c r="G93" s="36"/>
      <c r="H93" s="50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50"/>
      <c r="U93" s="7"/>
      <c r="V93" s="36"/>
      <c r="W93" s="50"/>
      <c r="X93" s="36"/>
      <c r="Y93" s="36"/>
      <c r="Z93" s="36"/>
      <c r="AA93" s="36"/>
      <c r="AB93" s="36"/>
      <c r="AC93" s="36"/>
      <c r="AD93" s="36"/>
      <c r="AE93" s="7"/>
      <c r="AF93" s="54"/>
      <c r="AG93" s="37"/>
      <c r="AH93" s="37"/>
      <c r="AI93" s="37"/>
      <c r="AJ93" s="37"/>
      <c r="AK93" s="54"/>
      <c r="AL93" s="37"/>
      <c r="AM93" s="38"/>
      <c r="AN93" s="38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4"/>
      <c r="CM93" s="35"/>
    </row>
    <row r="94" spans="1:91" s="39" customFormat="1">
      <c r="A94" s="41"/>
      <c r="B94" s="42"/>
      <c r="C94" s="50"/>
      <c r="D94" s="43"/>
      <c r="E94" s="43"/>
      <c r="F94" s="43"/>
      <c r="G94" s="43"/>
      <c r="H94" s="50"/>
      <c r="I94" s="43"/>
      <c r="J94" s="43"/>
      <c r="K94" s="43"/>
      <c r="L94" s="43"/>
      <c r="M94" s="43"/>
      <c r="N94" s="43"/>
      <c r="O94" s="43"/>
      <c r="P94" s="46"/>
      <c r="Q94" s="43"/>
      <c r="R94" s="43"/>
      <c r="S94" s="43"/>
      <c r="T94" s="50"/>
      <c r="U94" s="7"/>
      <c r="V94" s="43"/>
      <c r="W94" s="50"/>
      <c r="X94" s="43"/>
      <c r="Y94" s="43"/>
      <c r="Z94" s="43"/>
      <c r="AA94" s="43"/>
      <c r="AB94" s="43"/>
      <c r="AC94" s="43"/>
      <c r="AD94" s="43"/>
      <c r="AE94" s="7"/>
      <c r="AF94" s="54"/>
      <c r="AG94" s="44"/>
      <c r="AH94" s="44"/>
      <c r="AI94" s="44"/>
      <c r="AJ94" s="44"/>
      <c r="AK94" s="54"/>
      <c r="AL94" s="44"/>
      <c r="AM94" s="45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1"/>
      <c r="CM94" s="42"/>
    </row>
    <row r="95" spans="1:91" s="39" customFormat="1">
      <c r="A95" s="34"/>
      <c r="B95" s="35"/>
      <c r="C95" s="36"/>
      <c r="D95" s="36"/>
      <c r="E95" s="36"/>
      <c r="F95" s="36"/>
      <c r="G95" s="36"/>
      <c r="H95" s="50"/>
      <c r="I95" s="36"/>
      <c r="J95" s="36"/>
      <c r="K95" s="36"/>
      <c r="L95" s="36"/>
      <c r="M95" s="36"/>
      <c r="N95" s="36"/>
      <c r="O95" s="36"/>
      <c r="P95" s="40"/>
      <c r="Q95" s="36"/>
      <c r="R95" s="36"/>
      <c r="S95" s="36"/>
      <c r="T95" s="50"/>
      <c r="U95" s="7"/>
      <c r="V95" s="36"/>
      <c r="W95" s="50"/>
      <c r="X95" s="36"/>
      <c r="Y95" s="36"/>
      <c r="Z95" s="36"/>
      <c r="AA95" s="36"/>
      <c r="AB95" s="36"/>
      <c r="AC95" s="36"/>
      <c r="AD95" s="36"/>
      <c r="AE95" s="7"/>
      <c r="AF95" s="54"/>
      <c r="AG95" s="37"/>
      <c r="AH95" s="37"/>
      <c r="AI95" s="37"/>
      <c r="AJ95" s="37"/>
      <c r="AK95" s="54"/>
      <c r="AL95" s="37"/>
      <c r="AM95" s="38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4"/>
      <c r="CM95" s="35"/>
    </row>
    <row r="96" spans="1:91" s="39" customFormat="1">
      <c r="A96" s="41"/>
      <c r="B96" s="42"/>
      <c r="C96" s="43"/>
      <c r="D96" s="43"/>
      <c r="E96" s="43"/>
      <c r="F96" s="43"/>
      <c r="G96" s="43"/>
      <c r="H96" s="50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50"/>
      <c r="U96" s="7"/>
      <c r="V96" s="43"/>
      <c r="W96" s="50"/>
      <c r="X96" s="43"/>
      <c r="Y96" s="43"/>
      <c r="Z96" s="43"/>
      <c r="AA96" s="43"/>
      <c r="AB96" s="43"/>
      <c r="AC96" s="43"/>
      <c r="AD96" s="43"/>
      <c r="AE96" s="7"/>
      <c r="AF96" s="54"/>
      <c r="AG96" s="44"/>
      <c r="AH96" s="44"/>
      <c r="AI96" s="44"/>
      <c r="AJ96" s="44"/>
      <c r="AK96" s="54"/>
      <c r="AL96" s="44"/>
      <c r="AM96" s="45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41"/>
      <c r="CM96" s="42"/>
    </row>
    <row r="97" spans="1:91" s="39" customFormat="1">
      <c r="A97" s="34"/>
      <c r="B97" s="35"/>
      <c r="C97" s="36"/>
      <c r="D97" s="36"/>
      <c r="E97" s="36"/>
      <c r="F97" s="36"/>
      <c r="G97" s="36"/>
      <c r="H97" s="50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50"/>
      <c r="U97" s="7"/>
      <c r="V97" s="36"/>
      <c r="W97" s="50"/>
      <c r="X97" s="36"/>
      <c r="Y97" s="36"/>
      <c r="Z97" s="36"/>
      <c r="AA97" s="36"/>
      <c r="AB97" s="36"/>
      <c r="AC97" s="36"/>
      <c r="AD97" s="36"/>
      <c r="AE97" s="7"/>
      <c r="AF97" s="54"/>
      <c r="AG97" s="37"/>
      <c r="AH97" s="37"/>
      <c r="AI97" s="37"/>
      <c r="AJ97" s="37"/>
      <c r="AK97" s="54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4"/>
      <c r="CM97" s="35"/>
    </row>
    <row r="98" spans="1:91" s="39" customFormat="1">
      <c r="A98" s="34"/>
      <c r="B98" s="35"/>
      <c r="C98" s="36"/>
      <c r="D98" s="36"/>
      <c r="E98" s="36"/>
      <c r="F98" s="36"/>
      <c r="G98" s="36"/>
      <c r="H98" s="50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50"/>
      <c r="U98" s="7"/>
      <c r="V98" s="36"/>
      <c r="W98" s="50"/>
      <c r="X98" s="36"/>
      <c r="Y98" s="36"/>
      <c r="Z98" s="36"/>
      <c r="AA98" s="36"/>
      <c r="AB98" s="36"/>
      <c r="AC98" s="36"/>
      <c r="AD98" s="36"/>
      <c r="AE98" s="7"/>
      <c r="AF98" s="54"/>
      <c r="AG98" s="37"/>
      <c r="AH98" s="37"/>
      <c r="AI98" s="37"/>
      <c r="AJ98" s="37"/>
      <c r="AK98" s="54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4"/>
      <c r="CM98" s="35"/>
    </row>
    <row r="99" spans="1:91" s="39" customFormat="1">
      <c r="A99" s="34"/>
      <c r="B99" s="35"/>
      <c r="C99" s="36"/>
      <c r="D99" s="36"/>
      <c r="E99" s="36"/>
      <c r="F99" s="36"/>
      <c r="G99" s="36"/>
      <c r="H99" s="50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50"/>
      <c r="U99" s="7"/>
      <c r="V99" s="36"/>
      <c r="W99" s="50"/>
      <c r="X99" s="36"/>
      <c r="Y99" s="36"/>
      <c r="Z99" s="36"/>
      <c r="AA99" s="36"/>
      <c r="AB99" s="36"/>
      <c r="AC99" s="36"/>
      <c r="AD99" s="36"/>
      <c r="AE99" s="7"/>
      <c r="AF99" s="54"/>
      <c r="AG99" s="37"/>
      <c r="AH99" s="37"/>
      <c r="AI99" s="37"/>
      <c r="AJ99" s="37"/>
      <c r="AK99" s="54"/>
      <c r="AL99" s="37"/>
      <c r="AM99" s="38"/>
      <c r="AN99" s="38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4"/>
      <c r="CM99" s="35"/>
    </row>
    <row r="100" spans="1:91" s="39" customFormat="1">
      <c r="A100" s="34"/>
      <c r="B100" s="35"/>
      <c r="C100" s="40"/>
      <c r="D100" s="40"/>
      <c r="E100" s="40"/>
      <c r="F100" s="40"/>
      <c r="G100" s="40"/>
      <c r="H100" s="50"/>
      <c r="I100" s="36"/>
      <c r="J100" s="40"/>
      <c r="K100" s="36"/>
      <c r="L100" s="36"/>
      <c r="M100" s="36"/>
      <c r="N100" s="36"/>
      <c r="O100" s="40"/>
      <c r="P100" s="40"/>
      <c r="Q100" s="36"/>
      <c r="R100" s="40"/>
      <c r="S100" s="40"/>
      <c r="T100" s="50"/>
      <c r="U100" s="7"/>
      <c r="V100" s="36"/>
      <c r="W100" s="50"/>
      <c r="X100" s="40"/>
      <c r="Y100" s="40"/>
      <c r="Z100" s="36"/>
      <c r="AA100" s="36"/>
      <c r="AB100" s="40"/>
      <c r="AC100" s="40"/>
      <c r="AD100" s="40"/>
      <c r="AE100" s="7"/>
      <c r="AF100" s="54"/>
      <c r="AG100" s="38"/>
      <c r="AH100" s="38"/>
      <c r="AI100" s="38"/>
      <c r="AJ100" s="38"/>
      <c r="AK100" s="54"/>
      <c r="AL100" s="37"/>
      <c r="AM100" s="38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4"/>
      <c r="CM100" s="35"/>
    </row>
    <row r="101" spans="1:91" s="39" customFormat="1">
      <c r="A101" s="34"/>
      <c r="B101" s="35"/>
      <c r="C101" s="36"/>
      <c r="D101" s="36"/>
      <c r="E101" s="36"/>
      <c r="F101" s="36"/>
      <c r="G101" s="36"/>
      <c r="H101" s="50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50"/>
      <c r="U101" s="7"/>
      <c r="V101" s="36"/>
      <c r="W101" s="50"/>
      <c r="X101" s="36"/>
      <c r="Y101" s="36"/>
      <c r="Z101" s="36"/>
      <c r="AA101" s="36"/>
      <c r="AB101" s="36"/>
      <c r="AC101" s="36"/>
      <c r="AD101" s="36"/>
      <c r="AE101" s="7"/>
      <c r="AF101" s="54"/>
      <c r="AG101" s="37"/>
      <c r="AH101" s="37"/>
      <c r="AI101" s="37"/>
      <c r="AJ101" s="37"/>
      <c r="AK101" s="54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4"/>
      <c r="CM101" s="35"/>
    </row>
    <row r="102" spans="1:91" s="39" customFormat="1">
      <c r="A102" s="34"/>
      <c r="B102" s="35"/>
      <c r="C102" s="40"/>
      <c r="D102" s="40"/>
      <c r="E102" s="40"/>
      <c r="F102" s="40"/>
      <c r="G102" s="40"/>
      <c r="I102" s="40"/>
      <c r="J102" s="36"/>
      <c r="K102" s="36"/>
      <c r="L102" s="36"/>
      <c r="M102" s="36"/>
      <c r="N102" s="36"/>
      <c r="O102" s="40"/>
      <c r="P102" s="40"/>
      <c r="Q102" s="36"/>
      <c r="R102" s="40"/>
      <c r="S102" s="40"/>
      <c r="U102" s="7"/>
      <c r="V102" s="46"/>
      <c r="X102" s="40"/>
      <c r="Y102" s="40"/>
      <c r="Z102" s="36"/>
      <c r="AA102" s="46"/>
      <c r="AB102" s="40"/>
      <c r="AC102" s="40"/>
      <c r="AD102" s="40"/>
      <c r="AE102" s="7"/>
      <c r="AF102" s="13"/>
      <c r="AG102" s="38"/>
      <c r="AH102" s="38"/>
      <c r="AI102" s="38"/>
      <c r="AJ102" s="38"/>
      <c r="AK102" s="13"/>
      <c r="AL102" s="37"/>
      <c r="AM102" s="38"/>
      <c r="AN102" s="38"/>
      <c r="AO102" s="38"/>
      <c r="AP102" s="37"/>
      <c r="AQ102" s="37"/>
      <c r="AR102" s="37"/>
      <c r="AS102" s="37"/>
      <c r="AT102" s="38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34"/>
      <c r="CM102" s="35"/>
    </row>
    <row r="103" spans="1:91" s="39" customFormat="1">
      <c r="A103" s="34"/>
      <c r="B103" s="35"/>
      <c r="C103" s="40"/>
      <c r="D103" s="40"/>
      <c r="E103" s="40"/>
      <c r="F103" s="40"/>
      <c r="G103" s="40"/>
      <c r="I103" s="36"/>
      <c r="J103" s="36"/>
      <c r="K103" s="36"/>
      <c r="L103" s="36"/>
      <c r="M103" s="40"/>
      <c r="N103" s="40"/>
      <c r="O103" s="36"/>
      <c r="P103" s="36"/>
      <c r="Q103" s="36"/>
      <c r="R103" s="36"/>
      <c r="S103" s="36"/>
      <c r="U103" s="7"/>
      <c r="V103" s="36"/>
      <c r="X103" s="36"/>
      <c r="Y103" s="36"/>
      <c r="Z103" s="40"/>
      <c r="AA103" s="36"/>
      <c r="AB103" s="36"/>
      <c r="AC103" s="36"/>
      <c r="AD103" s="36"/>
      <c r="AE103" s="7"/>
      <c r="AF103" s="13"/>
      <c r="AG103" s="37"/>
      <c r="AH103" s="37"/>
      <c r="AI103" s="37"/>
      <c r="AJ103" s="38"/>
      <c r="AK103" s="36"/>
      <c r="AL103" s="37"/>
      <c r="AM103" s="38"/>
      <c r="AN103" s="38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4"/>
      <c r="CM103" s="35"/>
    </row>
    <row r="104" spans="1:91" s="39" customFormat="1">
      <c r="A104" s="34"/>
      <c r="B104" s="35"/>
      <c r="C104" s="40"/>
      <c r="D104" s="40"/>
      <c r="E104" s="40"/>
      <c r="F104" s="40"/>
      <c r="G104" s="40"/>
      <c r="I104" s="36"/>
      <c r="J104" s="40"/>
      <c r="K104" s="40"/>
      <c r="L104" s="36"/>
      <c r="M104" s="40"/>
      <c r="N104" s="40"/>
      <c r="O104" s="40"/>
      <c r="P104" s="40"/>
      <c r="Q104" s="40"/>
      <c r="R104" s="40"/>
      <c r="S104" s="36"/>
      <c r="U104" s="7"/>
      <c r="V104" s="36"/>
      <c r="X104" s="40"/>
      <c r="Y104" s="40"/>
      <c r="Z104" s="40"/>
      <c r="AA104" s="40"/>
      <c r="AB104" s="40"/>
      <c r="AC104" s="40"/>
      <c r="AD104" s="40"/>
      <c r="AE104" s="7"/>
      <c r="AF104" s="13"/>
      <c r="AG104" s="38"/>
      <c r="AH104" s="38"/>
      <c r="AI104" s="38"/>
      <c r="AJ104" s="38"/>
      <c r="AK104" s="40"/>
      <c r="AL104" s="38"/>
      <c r="AM104" s="38"/>
      <c r="AN104" s="38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4"/>
      <c r="CM104" s="35"/>
    </row>
    <row r="105" spans="1:91" s="39" customFormat="1">
      <c r="A105" s="34"/>
      <c r="B105" s="35"/>
      <c r="C105" s="40"/>
      <c r="D105" s="40"/>
      <c r="E105" s="40"/>
      <c r="F105" s="40"/>
      <c r="G105" s="40"/>
      <c r="I105" s="36"/>
      <c r="J105" s="36"/>
      <c r="K105" s="36"/>
      <c r="L105" s="36"/>
      <c r="M105" s="40"/>
      <c r="N105" s="40"/>
      <c r="O105" s="36"/>
      <c r="P105" s="36"/>
      <c r="Q105" s="36"/>
      <c r="R105" s="36"/>
      <c r="S105" s="36"/>
      <c r="U105" s="7"/>
      <c r="V105" s="36"/>
      <c r="X105" s="36"/>
      <c r="Y105" s="40"/>
      <c r="Z105" s="36"/>
      <c r="AA105" s="36"/>
      <c r="AB105" s="36"/>
      <c r="AC105" s="36"/>
      <c r="AD105" s="36"/>
      <c r="AE105" s="7"/>
      <c r="AF105" s="13"/>
      <c r="AG105" s="37"/>
      <c r="AH105" s="37"/>
      <c r="AI105" s="37"/>
      <c r="AJ105" s="37"/>
      <c r="AK105" s="36"/>
      <c r="AL105" s="37"/>
      <c r="AM105" s="37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4"/>
      <c r="CM105" s="35"/>
    </row>
    <row r="106" spans="1:91" s="39" customFormat="1">
      <c r="A106" s="34"/>
      <c r="B106" s="35"/>
      <c r="C106" s="36"/>
      <c r="D106" s="36"/>
      <c r="E106" s="36"/>
      <c r="F106" s="36"/>
      <c r="G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7"/>
      <c r="V106" s="36"/>
      <c r="X106" s="36"/>
      <c r="Y106" s="36"/>
      <c r="Z106" s="36"/>
      <c r="AA106" s="36"/>
      <c r="AB106" s="36"/>
      <c r="AC106" s="36"/>
      <c r="AD106" s="36"/>
      <c r="AE106" s="7"/>
      <c r="AF106" s="13"/>
      <c r="AG106" s="37"/>
      <c r="AH106" s="37"/>
      <c r="AI106" s="37"/>
      <c r="AJ106" s="37"/>
      <c r="AK106" s="36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34"/>
      <c r="CM106" s="35"/>
    </row>
    <row r="107" spans="1:91" s="39" customFormat="1">
      <c r="A107" s="34"/>
      <c r="B107" s="35"/>
      <c r="C107" s="36"/>
      <c r="D107" s="36"/>
      <c r="E107" s="36"/>
      <c r="F107" s="36"/>
      <c r="G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7"/>
      <c r="V107" s="36"/>
      <c r="X107" s="36"/>
      <c r="Y107" s="36"/>
      <c r="Z107" s="36"/>
      <c r="AA107" s="36"/>
      <c r="AB107" s="36"/>
      <c r="AC107" s="36"/>
      <c r="AD107" s="36"/>
      <c r="AE107" s="7"/>
      <c r="AF107" s="13"/>
      <c r="AG107" s="37"/>
      <c r="AH107" s="37"/>
      <c r="AI107" s="37"/>
      <c r="AJ107" s="37"/>
      <c r="AK107" s="36"/>
      <c r="AL107" s="37"/>
      <c r="AM107" s="38"/>
      <c r="AN107" s="38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4"/>
      <c r="CM107" s="35"/>
    </row>
    <row r="108" spans="1:91" s="39" customFormat="1">
      <c r="A108" s="41"/>
      <c r="B108" s="42"/>
      <c r="C108" s="43"/>
      <c r="D108" s="43"/>
      <c r="E108" s="43"/>
      <c r="F108" s="43"/>
      <c r="G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7"/>
      <c r="V108" s="43"/>
      <c r="X108" s="43"/>
      <c r="Y108" s="43"/>
      <c r="Z108" s="43"/>
      <c r="AA108" s="43"/>
      <c r="AB108" s="43"/>
      <c r="AC108" s="43"/>
      <c r="AD108" s="43"/>
      <c r="AE108" s="7"/>
      <c r="AF108" s="13"/>
      <c r="AG108" s="44"/>
      <c r="AH108" s="44"/>
      <c r="AI108" s="44"/>
      <c r="AJ108" s="44"/>
      <c r="AK108" s="43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41"/>
      <c r="CM108" s="42"/>
    </row>
    <row r="109" spans="1:91" s="39" customForma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7"/>
      <c r="V109" s="36"/>
      <c r="X109" s="36"/>
      <c r="Y109" s="36"/>
      <c r="Z109" s="36"/>
      <c r="AA109" s="36"/>
      <c r="AB109" s="36"/>
      <c r="AC109" s="36"/>
      <c r="AD109" s="36"/>
      <c r="AE109" s="7"/>
      <c r="AF109" s="13"/>
      <c r="AG109" s="37"/>
      <c r="AH109" s="37"/>
      <c r="AI109" s="37"/>
      <c r="AJ109" s="37"/>
      <c r="AK109" s="36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34"/>
      <c r="CM109" s="35"/>
    </row>
    <row r="110" spans="1:91" s="39" customForma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7"/>
      <c r="V110" s="36"/>
      <c r="X110" s="36"/>
      <c r="Y110" s="36"/>
      <c r="Z110" s="36"/>
      <c r="AA110" s="36"/>
      <c r="AB110" s="36"/>
      <c r="AC110" s="36"/>
      <c r="AD110" s="36"/>
      <c r="AE110" s="7"/>
      <c r="AF110" s="13"/>
      <c r="AG110" s="37"/>
      <c r="AH110" s="37"/>
      <c r="AI110" s="37"/>
      <c r="AJ110" s="37"/>
      <c r="AK110" s="36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4"/>
      <c r="CM110" s="35"/>
    </row>
    <row r="111" spans="1:91" s="39" customForma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7"/>
      <c r="V111" s="43"/>
      <c r="X111" s="43"/>
      <c r="Y111" s="43"/>
      <c r="Z111" s="43"/>
      <c r="AA111" s="43"/>
      <c r="AB111" s="43"/>
      <c r="AC111" s="43"/>
      <c r="AD111" s="43"/>
      <c r="AE111" s="7"/>
      <c r="AF111" s="13"/>
      <c r="AG111" s="44"/>
      <c r="AH111" s="44"/>
      <c r="AI111" s="44"/>
      <c r="AJ111" s="44"/>
      <c r="AK111" s="43"/>
      <c r="AL111" s="45"/>
      <c r="AM111" s="45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41"/>
      <c r="CM111" s="42"/>
    </row>
    <row r="112" spans="1:91" s="39" customForma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7"/>
      <c r="V112" s="36"/>
      <c r="X112" s="36"/>
      <c r="Y112" s="36"/>
      <c r="Z112" s="36"/>
      <c r="AA112" s="36"/>
      <c r="AB112" s="36"/>
      <c r="AC112" s="36"/>
      <c r="AD112" s="36"/>
      <c r="AE112" s="7"/>
      <c r="AF112" s="13"/>
      <c r="AG112" s="37"/>
      <c r="AH112" s="37"/>
      <c r="AI112" s="37"/>
      <c r="AJ112" s="37"/>
      <c r="AK112" s="36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4"/>
      <c r="CM112" s="35"/>
    </row>
    <row r="113" spans="1:91" s="39" customForma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7"/>
      <c r="V113" s="36"/>
      <c r="X113" s="36"/>
      <c r="Y113" s="36"/>
      <c r="Z113" s="36"/>
      <c r="AA113" s="36"/>
      <c r="AB113" s="36"/>
      <c r="AC113" s="36"/>
      <c r="AD113" s="36"/>
      <c r="AE113" s="7"/>
      <c r="AF113" s="13"/>
      <c r="AG113" s="37"/>
      <c r="AH113" s="37"/>
      <c r="AI113" s="37"/>
      <c r="AJ113" s="37"/>
      <c r="AK113" s="36"/>
      <c r="AL113" s="38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4"/>
      <c r="CM113" s="35"/>
    </row>
    <row r="114" spans="1:91" s="39" customForma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7"/>
      <c r="V114" s="36"/>
      <c r="X114" s="36"/>
      <c r="Y114" s="36"/>
      <c r="Z114" s="36"/>
      <c r="AA114" s="36"/>
      <c r="AB114" s="36"/>
      <c r="AC114" s="36"/>
      <c r="AD114" s="36"/>
      <c r="AE114" s="7"/>
      <c r="AF114" s="13"/>
      <c r="AG114" s="37"/>
      <c r="AH114" s="37"/>
      <c r="AI114" s="37"/>
      <c r="AJ114" s="37"/>
      <c r="AK114" s="36"/>
      <c r="AL114" s="37"/>
      <c r="AM114" s="38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34"/>
      <c r="CM114" s="35"/>
    </row>
    <row r="115" spans="1:91" s="39" customFormat="1">
      <c r="A115" s="34"/>
      <c r="B115" s="35"/>
      <c r="C115" s="36"/>
      <c r="D115" s="40"/>
      <c r="E115" s="40"/>
      <c r="F115" s="40"/>
      <c r="G115" s="36"/>
      <c r="H115" s="40"/>
      <c r="I115" s="36"/>
      <c r="J115" s="36"/>
      <c r="K115" s="36"/>
      <c r="L115" s="36"/>
      <c r="M115" s="40"/>
      <c r="N115" s="40"/>
      <c r="O115" s="40"/>
      <c r="P115" s="36"/>
      <c r="Q115" s="36"/>
      <c r="R115" s="40"/>
      <c r="S115" s="36"/>
      <c r="T115" s="36"/>
      <c r="U115" s="7"/>
      <c r="V115" s="36"/>
      <c r="X115" s="40"/>
      <c r="Y115" s="40"/>
      <c r="Z115" s="40"/>
      <c r="AA115" s="40"/>
      <c r="AB115" s="40"/>
      <c r="AC115" s="40"/>
      <c r="AD115" s="40"/>
      <c r="AE115" s="7"/>
      <c r="AF115" s="13"/>
      <c r="AG115" s="38"/>
      <c r="AH115" s="37"/>
      <c r="AI115" s="38"/>
      <c r="AJ115" s="38"/>
      <c r="AK115" s="36"/>
      <c r="AL115" s="38"/>
      <c r="AM115" s="38"/>
      <c r="AN115" s="38"/>
      <c r="AO115" s="38"/>
      <c r="AP115" s="37"/>
      <c r="AQ115" s="37"/>
      <c r="AR115" s="37"/>
      <c r="AS115" s="37"/>
      <c r="AT115" s="38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4"/>
      <c r="CM115" s="35"/>
    </row>
    <row r="116" spans="1:91" s="39" customForma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7"/>
      <c r="V116" s="43"/>
      <c r="X116" s="43"/>
      <c r="Y116" s="43"/>
      <c r="Z116" s="43"/>
      <c r="AA116" s="43"/>
      <c r="AB116" s="43"/>
      <c r="AC116" s="43"/>
      <c r="AD116" s="43"/>
      <c r="AE116" s="7"/>
      <c r="AF116" s="13"/>
      <c r="AG116" s="44"/>
      <c r="AH116" s="44"/>
      <c r="AI116" s="44"/>
      <c r="AJ116" s="44"/>
      <c r="AK116" s="43"/>
      <c r="AL116" s="45"/>
      <c r="AM116" s="44"/>
      <c r="AN116" s="45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41"/>
      <c r="CM116" s="42"/>
    </row>
    <row r="117" spans="1:91" s="39" customForma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7"/>
      <c r="V117" s="36"/>
      <c r="X117" s="36"/>
      <c r="Y117" s="36"/>
      <c r="Z117" s="36"/>
      <c r="AA117" s="36"/>
      <c r="AB117" s="36"/>
      <c r="AC117" s="36"/>
      <c r="AD117" s="36"/>
      <c r="AE117" s="7"/>
      <c r="AF117" s="13"/>
      <c r="AG117" s="37"/>
      <c r="AH117" s="37"/>
      <c r="AI117" s="37"/>
      <c r="AJ117" s="37"/>
      <c r="AK117" s="36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4"/>
      <c r="CM117" s="35"/>
    </row>
    <row r="118" spans="1:91" s="39" customForma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7"/>
      <c r="V118" s="36"/>
      <c r="X118" s="36"/>
      <c r="Y118" s="36"/>
      <c r="Z118" s="36"/>
      <c r="AA118" s="36"/>
      <c r="AB118" s="36"/>
      <c r="AC118" s="36"/>
      <c r="AD118" s="36"/>
      <c r="AE118" s="7"/>
      <c r="AF118" s="13"/>
      <c r="AG118" s="37"/>
      <c r="AH118" s="37"/>
      <c r="AI118" s="37"/>
      <c r="AJ118" s="37"/>
      <c r="AK118" s="36"/>
      <c r="AL118" s="38"/>
      <c r="AM118" s="37"/>
      <c r="AN118" s="38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34"/>
      <c r="CM118" s="35"/>
    </row>
    <row r="119" spans="1:91" s="39" customFormat="1">
      <c r="A119" s="34"/>
      <c r="B119" s="35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36"/>
      <c r="P119" s="40"/>
      <c r="Q119" s="36"/>
      <c r="R119" s="36"/>
      <c r="S119" s="40"/>
      <c r="T119" s="40"/>
      <c r="U119" s="7"/>
      <c r="V119" s="36"/>
      <c r="X119" s="36"/>
      <c r="Y119" s="36"/>
      <c r="Z119" s="40"/>
      <c r="AA119" s="36"/>
      <c r="AB119" s="40"/>
      <c r="AC119" s="40"/>
      <c r="AD119" s="40"/>
      <c r="AE119" s="7"/>
      <c r="AF119" s="13"/>
      <c r="AG119" s="38"/>
      <c r="AH119" s="38"/>
      <c r="AI119" s="38"/>
      <c r="AJ119" s="38"/>
      <c r="AK119" s="40"/>
      <c r="AL119" s="38"/>
      <c r="AM119" s="38"/>
      <c r="AN119" s="38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4"/>
      <c r="CM119" s="35"/>
    </row>
    <row r="120" spans="1:91" s="39" customFormat="1">
      <c r="A120" s="4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7"/>
      <c r="V120" s="43"/>
      <c r="X120" s="43"/>
      <c r="Y120" s="43"/>
      <c r="Z120" s="43"/>
      <c r="AA120" s="43"/>
      <c r="AB120" s="43"/>
      <c r="AC120" s="43"/>
      <c r="AD120" s="43"/>
      <c r="AE120" s="7"/>
      <c r="AF120" s="13"/>
      <c r="AG120" s="44"/>
      <c r="AH120" s="44"/>
      <c r="AI120" s="44"/>
      <c r="AJ120" s="44"/>
      <c r="AK120" s="43"/>
      <c r="AL120" s="46"/>
      <c r="AM120" s="46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41"/>
      <c r="CM120" s="42"/>
    </row>
    <row r="121" spans="1:91" s="39" customForma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7"/>
      <c r="V121" s="36"/>
      <c r="X121" s="36"/>
      <c r="Y121" s="36"/>
      <c r="Z121" s="36"/>
      <c r="AA121" s="36"/>
      <c r="AB121" s="36"/>
      <c r="AC121" s="36"/>
      <c r="AD121" s="36"/>
      <c r="AE121" s="7"/>
      <c r="AF121" s="36"/>
      <c r="AG121" s="37"/>
      <c r="AH121" s="37"/>
      <c r="AI121" s="37"/>
      <c r="AJ121" s="37"/>
      <c r="AK121" s="36"/>
      <c r="AL121" s="40"/>
      <c r="AM121" s="40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4"/>
      <c r="CM121" s="35"/>
    </row>
    <row r="122" spans="1:91" s="39" customForma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7"/>
      <c r="V122" s="36"/>
      <c r="W122" s="7"/>
      <c r="X122" s="36"/>
      <c r="Y122" s="36"/>
      <c r="Z122" s="36"/>
      <c r="AA122" s="36"/>
      <c r="AB122" s="36"/>
      <c r="AC122" s="36"/>
      <c r="AD122" s="36"/>
      <c r="AE122" s="7"/>
      <c r="AF122" s="36"/>
      <c r="AG122" s="37"/>
      <c r="AH122" s="37"/>
      <c r="AI122" s="37"/>
      <c r="AJ122" s="37"/>
      <c r="AK122" s="36"/>
      <c r="AL122" s="40"/>
      <c r="AM122" s="40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34"/>
      <c r="CM122" s="35"/>
    </row>
    <row r="123" spans="1:91" s="39" customForma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7"/>
      <c r="V123" s="36"/>
      <c r="W123" s="7"/>
      <c r="X123" s="36"/>
      <c r="Y123" s="36"/>
      <c r="Z123" s="36"/>
      <c r="AA123" s="36"/>
      <c r="AB123" s="36"/>
      <c r="AC123" s="36"/>
      <c r="AD123" s="36"/>
      <c r="AE123" s="7"/>
      <c r="AF123" s="36"/>
      <c r="AG123" s="37"/>
      <c r="AH123" s="37"/>
      <c r="AI123" s="37"/>
      <c r="AJ123" s="37"/>
      <c r="AK123" s="36"/>
      <c r="AL123" s="40"/>
      <c r="AM123" s="40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4"/>
      <c r="CM123" s="35"/>
    </row>
    <row r="124" spans="1:91" s="39" customFormat="1">
      <c r="A124" s="41"/>
      <c r="B124" s="42"/>
      <c r="C124" s="43"/>
      <c r="D124" s="43"/>
      <c r="E124" s="46"/>
      <c r="F124" s="43"/>
      <c r="G124" s="43"/>
      <c r="H124" s="43"/>
      <c r="I124" s="43"/>
      <c r="J124" s="43"/>
      <c r="K124" s="43"/>
      <c r="L124" s="43"/>
      <c r="M124" s="46"/>
      <c r="N124" s="46"/>
      <c r="O124" s="46"/>
      <c r="P124" s="46"/>
      <c r="Q124" s="46"/>
      <c r="R124" s="43"/>
      <c r="S124" s="43"/>
      <c r="T124" s="43"/>
      <c r="U124" s="7"/>
      <c r="V124" s="43"/>
      <c r="W124" s="7"/>
      <c r="X124" s="46"/>
      <c r="Y124" s="43"/>
      <c r="Z124" s="46"/>
      <c r="AA124" s="43"/>
      <c r="AB124" s="46"/>
      <c r="AC124" s="46"/>
      <c r="AD124" s="43"/>
      <c r="AE124" s="7"/>
      <c r="AF124" s="43"/>
      <c r="AG124" s="38"/>
      <c r="AH124" s="44"/>
      <c r="AI124" s="38"/>
      <c r="AJ124" s="44"/>
      <c r="AK124" s="43"/>
      <c r="AL124" s="38"/>
      <c r="AM124" s="38"/>
      <c r="AN124" s="45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41"/>
      <c r="CM124" s="42"/>
    </row>
    <row r="125" spans="1:91" s="39" customFormat="1">
      <c r="A125" s="34"/>
      <c r="B125" s="35"/>
      <c r="C125" s="36"/>
      <c r="D125" s="36"/>
      <c r="E125" s="40"/>
      <c r="F125" s="36"/>
      <c r="G125" s="36"/>
      <c r="H125" s="36"/>
      <c r="I125" s="36"/>
      <c r="J125" s="36"/>
      <c r="K125" s="36"/>
      <c r="L125" s="36"/>
      <c r="M125" s="40"/>
      <c r="N125" s="40"/>
      <c r="O125" s="40"/>
      <c r="P125" s="40"/>
      <c r="Q125" s="48"/>
      <c r="R125" s="36"/>
      <c r="S125" s="36"/>
      <c r="T125" s="36"/>
      <c r="U125" s="7"/>
      <c r="V125" s="36"/>
      <c r="W125" s="7"/>
      <c r="X125" s="40"/>
      <c r="Y125" s="36"/>
      <c r="Z125" s="40"/>
      <c r="AA125" s="36"/>
      <c r="AB125" s="40"/>
      <c r="AC125" s="40"/>
      <c r="AD125" s="36"/>
      <c r="AE125" s="7"/>
      <c r="AF125" s="36"/>
      <c r="AG125" s="38"/>
      <c r="AH125" s="37"/>
      <c r="AI125" s="38"/>
      <c r="AJ125" s="37"/>
      <c r="AK125" s="36"/>
      <c r="AL125" s="38"/>
      <c r="AM125" s="38"/>
      <c r="AN125" s="38"/>
      <c r="AO125" s="38"/>
      <c r="AP125" s="37"/>
      <c r="AQ125" s="37"/>
      <c r="AR125" s="37"/>
      <c r="AS125" s="37"/>
      <c r="AT125" s="38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4"/>
      <c r="CM125" s="35"/>
    </row>
    <row r="126" spans="1:91" s="39" customFormat="1">
      <c r="A126" s="34"/>
      <c r="B126" s="35"/>
      <c r="C126" s="49"/>
      <c r="D126" s="49"/>
      <c r="E126" s="49"/>
      <c r="F126" s="49"/>
      <c r="G126" s="36"/>
      <c r="H126" s="36"/>
      <c r="I126" s="36"/>
      <c r="J126" s="36"/>
      <c r="K126" s="36"/>
      <c r="L126" s="36"/>
      <c r="M126" s="48"/>
      <c r="N126" s="48"/>
      <c r="O126" s="48"/>
      <c r="P126" s="48"/>
      <c r="Q126" s="48"/>
      <c r="R126" s="36"/>
      <c r="S126" s="36"/>
      <c r="T126" s="36"/>
      <c r="U126" s="7"/>
      <c r="V126" s="36"/>
      <c r="W126" s="7"/>
      <c r="X126" s="49"/>
      <c r="Y126" s="49"/>
      <c r="Z126" s="36"/>
      <c r="AA126" s="36"/>
      <c r="AB126" s="36"/>
      <c r="AC126" s="36"/>
      <c r="AD126" s="36"/>
      <c r="AE126" s="7"/>
      <c r="AF126" s="36"/>
      <c r="AG126" s="36"/>
      <c r="AH126" s="36"/>
      <c r="AI126" s="36"/>
      <c r="AJ126" s="36"/>
      <c r="AK126" s="36"/>
      <c r="AL126" s="50"/>
      <c r="AM126" s="50"/>
      <c r="AN126" s="50"/>
      <c r="AO126" s="50"/>
      <c r="AP126" s="37"/>
      <c r="AQ126" s="37"/>
      <c r="AR126" s="37"/>
      <c r="AS126" s="37"/>
      <c r="AT126" s="50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4"/>
      <c r="CM126" s="35"/>
    </row>
    <row r="127" spans="1:91" s="39" customFormat="1" ht="18" customHeight="1">
      <c r="A127" s="34"/>
      <c r="B127" s="35"/>
      <c r="C127" s="43"/>
      <c r="D127" s="43"/>
      <c r="E127" s="43"/>
      <c r="F127" s="43"/>
      <c r="G127" s="36"/>
      <c r="H127" s="36"/>
      <c r="I127" s="36"/>
      <c r="J127" s="36"/>
      <c r="K127" s="36"/>
      <c r="L127" s="36"/>
      <c r="M127" s="48"/>
      <c r="N127" s="48"/>
      <c r="O127" s="48"/>
      <c r="P127" s="48"/>
      <c r="Q127" s="48"/>
      <c r="R127" s="43"/>
      <c r="S127" s="43"/>
      <c r="T127" s="43"/>
      <c r="U127" s="7"/>
      <c r="V127" s="36"/>
      <c r="W127" s="7"/>
      <c r="X127" s="43"/>
      <c r="Y127" s="43"/>
      <c r="Z127" s="43"/>
      <c r="AA127" s="36"/>
      <c r="AB127" s="36"/>
      <c r="AC127" s="36"/>
      <c r="AD127" s="36"/>
      <c r="AE127" s="7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7"/>
      <c r="AQ127" s="37"/>
      <c r="AR127" s="37"/>
      <c r="AS127" s="37"/>
      <c r="AT127" s="36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4"/>
      <c r="CM127" s="35"/>
    </row>
    <row r="128" spans="1:91" s="31" customFormat="1">
      <c r="A128" s="60"/>
      <c r="R128" s="32"/>
      <c r="S128" s="32"/>
      <c r="T128" s="32"/>
      <c r="U128" s="61"/>
      <c r="W128" s="61"/>
      <c r="Z128" s="32"/>
      <c r="AE128" s="61"/>
      <c r="AM128" s="62"/>
      <c r="AP128" s="33"/>
      <c r="AQ128" s="33"/>
      <c r="AR128" s="33"/>
      <c r="AS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60"/>
    </row>
    <row r="129" spans="1:89" s="31" customForma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U129" s="61"/>
      <c r="W129" s="61"/>
      <c r="AE129" s="61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3"/>
      <c r="AQ129" s="33"/>
      <c r="AR129" s="33"/>
      <c r="AS129" s="33"/>
      <c r="AT129" s="32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</row>
    <row r="130" spans="1:89" s="31" customForma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U130" s="61"/>
      <c r="W130" s="61"/>
      <c r="AE130" s="61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28"/>
      <c r="AQ130" s="28"/>
      <c r="AR130" s="28"/>
      <c r="AS130" s="28"/>
      <c r="AT130" s="32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</row>
    <row r="131" spans="1:89" s="31" customFormat="1">
      <c r="A131" s="6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2"/>
      <c r="N131" s="32"/>
      <c r="O131" s="32"/>
      <c r="P131" s="32"/>
      <c r="Q131" s="32"/>
      <c r="R131" s="32"/>
      <c r="S131" s="32"/>
      <c r="T131" s="32"/>
      <c r="U131" s="61"/>
      <c r="V131" s="32"/>
      <c r="W131" s="61"/>
      <c r="X131" s="32"/>
      <c r="Y131" s="32"/>
      <c r="Z131" s="32"/>
      <c r="AA131" s="32"/>
      <c r="AB131" s="32"/>
      <c r="AC131" s="32"/>
      <c r="AD131" s="32"/>
      <c r="AE131" s="61"/>
      <c r="AF131" s="32"/>
      <c r="AG131" s="27"/>
      <c r="AH131" s="27"/>
      <c r="AI131" s="27"/>
      <c r="AJ131" s="32"/>
      <c r="AK131" s="32"/>
      <c r="AL131" s="32"/>
      <c r="AM131" s="32"/>
      <c r="AN131" s="32"/>
      <c r="AO131" s="32"/>
      <c r="AP131" s="66"/>
      <c r="AQ131" s="66"/>
      <c r="AR131" s="66"/>
      <c r="AS131" s="66"/>
      <c r="AT131" s="32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</row>
    <row r="132" spans="1:89" s="31" customFormat="1">
      <c r="A132" s="60"/>
      <c r="U132" s="61"/>
      <c r="W132" s="61"/>
      <c r="AE132" s="61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3"/>
      <c r="AQ132" s="33"/>
      <c r="AR132" s="33"/>
      <c r="AS132" s="33"/>
      <c r="AT132" s="32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</row>
    <row r="133" spans="1:89" s="31" customForma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U133" s="61"/>
      <c r="W133" s="61"/>
      <c r="AE133" s="61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33"/>
      <c r="AQ133" s="33"/>
      <c r="AR133" s="33"/>
      <c r="AS133" s="33"/>
      <c r="AT133" s="62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</row>
    <row r="134" spans="1:89" s="31" customForma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U134" s="61"/>
      <c r="W134" s="61"/>
      <c r="AE134" s="61"/>
      <c r="AP134" s="33"/>
      <c r="AQ134" s="33"/>
      <c r="AR134" s="33"/>
      <c r="AS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</row>
    <row r="135" spans="1:89" s="31" customFormat="1">
      <c r="A135" s="60"/>
      <c r="U135" s="61"/>
      <c r="W135" s="61"/>
      <c r="AE135" s="61"/>
      <c r="AP135" s="28"/>
      <c r="AQ135" s="28"/>
      <c r="AR135" s="28"/>
      <c r="AS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</row>
    <row r="136" spans="1:89" s="31" customFormat="1">
      <c r="A136" s="60"/>
      <c r="U136" s="61"/>
      <c r="W136" s="61"/>
      <c r="AE136" s="61"/>
      <c r="AP136" s="66"/>
      <c r="AQ136" s="66"/>
      <c r="AR136" s="66"/>
      <c r="AS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</row>
    <row r="137" spans="1:89" s="31" customFormat="1">
      <c r="A137" s="60"/>
      <c r="U137" s="61"/>
      <c r="W137" s="61"/>
      <c r="AE137" s="61"/>
      <c r="AP137" s="33"/>
      <c r="AQ137" s="33"/>
      <c r="AR137" s="33"/>
      <c r="AS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</row>
    <row r="138" spans="1:89" s="31" customFormat="1">
      <c r="A138" s="60"/>
      <c r="U138" s="61"/>
      <c r="AE138" s="61"/>
      <c r="AP138" s="28"/>
      <c r="AQ138" s="28"/>
      <c r="AR138" s="28"/>
      <c r="AS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</row>
    <row r="139" spans="1:89" s="31" customFormat="1">
      <c r="A139" s="60"/>
      <c r="U139" s="61"/>
      <c r="AE139" s="61"/>
      <c r="AP139" s="66"/>
      <c r="AQ139" s="66"/>
      <c r="AR139" s="66"/>
      <c r="AS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</row>
    <row r="140" spans="1:89" s="31" customFormat="1">
      <c r="A140" s="60"/>
      <c r="U140" s="61"/>
      <c r="AE140" s="61"/>
      <c r="AP140" s="33"/>
      <c r="AQ140" s="33"/>
      <c r="AR140" s="33"/>
      <c r="AS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</row>
    <row r="141" spans="1:89" s="31" customFormat="1">
      <c r="A141" s="60"/>
      <c r="U141" s="61"/>
      <c r="AE141" s="61"/>
      <c r="AP141" s="33"/>
      <c r="AQ141" s="33"/>
      <c r="AR141" s="33"/>
      <c r="AS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</row>
    <row r="142" spans="1:89" s="31" customFormat="1">
      <c r="A142" s="60"/>
      <c r="U142" s="61"/>
      <c r="AE142" s="61"/>
      <c r="AP142" s="33"/>
      <c r="AQ142" s="33"/>
      <c r="AR142" s="33"/>
      <c r="AS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</row>
    <row r="143" spans="1:89" s="39" customFormat="1">
      <c r="A143" s="51"/>
      <c r="U143" s="7"/>
      <c r="AE143" s="7"/>
      <c r="AP143" s="52"/>
      <c r="AQ143" s="52"/>
      <c r="AR143" s="52"/>
      <c r="AS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</row>
    <row r="144" spans="1:89" s="39" customFormat="1">
      <c r="A144" s="51"/>
      <c r="U144" s="7"/>
      <c r="AE144" s="7"/>
      <c r="AP144" s="37"/>
      <c r="AQ144" s="37"/>
      <c r="AR144" s="37"/>
      <c r="AS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</row>
    <row r="145" spans="1:89" s="39" customFormat="1">
      <c r="A145" s="51"/>
      <c r="U145" s="7"/>
      <c r="AE145" s="7"/>
      <c r="AP145" s="44"/>
      <c r="AQ145" s="44"/>
      <c r="AR145" s="44"/>
      <c r="AS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</row>
    <row r="146" spans="1:89" s="39" customFormat="1">
      <c r="A146" s="51"/>
      <c r="U146" s="7"/>
      <c r="AE146" s="7"/>
    </row>
    <row r="147" spans="1:89" s="39" customFormat="1">
      <c r="A147" s="51"/>
      <c r="U147" s="7"/>
      <c r="AE147" s="7"/>
    </row>
    <row r="148" spans="1:89" s="39" customFormat="1">
      <c r="A148" s="51"/>
      <c r="U148" s="7"/>
      <c r="AE148" s="7"/>
    </row>
    <row r="149" spans="1:89" s="39" customFormat="1">
      <c r="A149" s="51"/>
      <c r="AE149" s="7"/>
    </row>
    <row r="150" spans="1:89" s="39" customFormat="1">
      <c r="A150" s="51"/>
      <c r="AE150" s="7"/>
    </row>
    <row r="151" spans="1:89" s="39" customFormat="1">
      <c r="A151" s="51"/>
    </row>
    <row r="152" spans="1:89" s="39" customFormat="1">
      <c r="A152" s="51"/>
    </row>
    <row r="153" spans="1:89" s="39" customFormat="1">
      <c r="A153" s="51"/>
    </row>
    <row r="154" spans="1:89" s="39" customFormat="1">
      <c r="A154" s="51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</row>
    <row r="155" spans="1:89" s="39" customFormat="1">
      <c r="A155" s="51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</row>
    <row r="156" spans="1:89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7"/>
      <c r="AA156" s="7"/>
      <c r="AB156" s="7"/>
      <c r="AC156" s="7"/>
      <c r="AD156" s="7"/>
      <c r="AE156" s="7"/>
    </row>
    <row r="157" spans="1:89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7"/>
      <c r="AA157" s="7"/>
      <c r="AB157" s="7"/>
      <c r="AC157" s="7"/>
      <c r="AD157" s="7"/>
      <c r="AE157" s="7"/>
    </row>
    <row r="158" spans="1:89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7"/>
      <c r="AA158" s="7"/>
      <c r="AB158" s="7"/>
      <c r="AC158" s="7"/>
      <c r="AD158" s="7"/>
      <c r="AE158" s="7"/>
    </row>
    <row r="159" spans="1:89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7"/>
      <c r="AA159" s="7"/>
      <c r="AB159" s="7"/>
      <c r="AC159" s="7"/>
      <c r="AD159" s="7"/>
      <c r="AE159" s="7"/>
    </row>
    <row r="160" spans="1:89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7"/>
      <c r="AA160" s="7"/>
      <c r="AB160" s="7"/>
      <c r="AC160" s="7"/>
      <c r="AD160" s="7"/>
      <c r="AE160" s="7"/>
    </row>
    <row r="161" spans="1:31">
      <c r="A161" s="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7"/>
      <c r="AA161" s="7"/>
      <c r="AB161" s="7"/>
      <c r="AC161" s="7"/>
      <c r="AD161" s="7"/>
      <c r="AE161" s="7"/>
    </row>
    <row r="162" spans="1:31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7"/>
      <c r="AA162" s="7"/>
      <c r="AB162" s="7"/>
      <c r="AC162" s="7"/>
      <c r="AD162" s="7"/>
      <c r="AE162" s="7"/>
    </row>
    <row r="163" spans="1:31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7"/>
      <c r="AA163" s="7"/>
      <c r="AB163" s="7"/>
      <c r="AC163" s="7"/>
      <c r="AD163" s="7"/>
      <c r="AE163" s="7"/>
    </row>
    <row r="164" spans="1:31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7"/>
      <c r="AA164" s="7"/>
      <c r="AB164" s="7"/>
      <c r="AC164" s="7"/>
      <c r="AD164" s="7"/>
      <c r="AE164" s="7"/>
    </row>
    <row r="165" spans="1:31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7"/>
      <c r="AA165" s="7"/>
      <c r="AB165" s="7"/>
      <c r="AC165" s="7"/>
      <c r="AD165" s="7"/>
      <c r="AE165" s="7"/>
    </row>
    <row r="166" spans="1:31">
      <c r="A166" s="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7"/>
      <c r="AA166" s="7"/>
      <c r="AB166" s="7"/>
      <c r="AC166" s="7"/>
      <c r="AD166" s="7"/>
      <c r="AE166" s="7"/>
    </row>
    <row r="167" spans="1:31">
      <c r="A167" s="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7"/>
      <c r="AA167" s="7"/>
      <c r="AB167" s="7"/>
      <c r="AC167" s="7"/>
      <c r="AD167" s="7"/>
      <c r="AE167" s="7"/>
    </row>
    <row r="168" spans="1:31">
      <c r="A168" s="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7"/>
      <c r="AA168" s="7"/>
      <c r="AB168" s="7"/>
      <c r="AC168" s="7"/>
      <c r="AD168" s="7"/>
      <c r="AE168" s="7"/>
    </row>
    <row r="169" spans="1:31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7"/>
      <c r="AA169" s="7"/>
      <c r="AB169" s="7"/>
      <c r="AC169" s="7"/>
      <c r="AD169" s="7"/>
      <c r="AE169" s="7"/>
    </row>
    <row r="170" spans="1:31">
      <c r="A170" s="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7"/>
      <c r="AA170" s="7"/>
      <c r="AB170" s="7"/>
      <c r="AC170" s="7"/>
      <c r="AD170" s="7"/>
      <c r="AE170" s="7"/>
    </row>
    <row r="171" spans="1:31">
      <c r="A171" s="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7"/>
      <c r="AA171" s="7"/>
      <c r="AB171" s="7"/>
      <c r="AC171" s="7"/>
      <c r="AD171" s="7"/>
      <c r="AE171" s="7"/>
    </row>
    <row r="172" spans="1:31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7"/>
      <c r="AA172" s="7"/>
      <c r="AB172" s="7"/>
      <c r="AC172" s="7"/>
      <c r="AD172" s="7"/>
      <c r="AE172" s="7"/>
    </row>
    <row r="173" spans="1:31">
      <c r="A173" s="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7"/>
      <c r="AA173" s="7"/>
      <c r="AB173" s="7"/>
      <c r="AC173" s="7"/>
      <c r="AD173" s="7"/>
      <c r="AE173" s="7"/>
    </row>
    <row r="174" spans="1:31">
      <c r="A174" s="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7"/>
      <c r="AA174" s="7"/>
      <c r="AB174" s="7"/>
      <c r="AC174" s="7"/>
      <c r="AD174" s="7"/>
      <c r="AE174" s="7"/>
    </row>
    <row r="175" spans="1:31">
      <c r="A175" s="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7"/>
      <c r="AA175" s="7"/>
      <c r="AB175" s="7"/>
      <c r="AC175" s="7"/>
      <c r="AD175" s="7"/>
      <c r="AE175" s="7"/>
    </row>
    <row r="176" spans="1:31">
      <c r="A176" s="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7"/>
      <c r="AA176" s="7"/>
      <c r="AB176" s="7"/>
      <c r="AC176" s="7"/>
      <c r="AD176" s="7"/>
      <c r="AE176" s="7"/>
    </row>
    <row r="177" spans="1:31">
      <c r="A177" s="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7"/>
      <c r="AA177" s="7"/>
      <c r="AB177" s="7"/>
      <c r="AC177" s="7"/>
      <c r="AD177" s="7"/>
      <c r="AE177" s="7"/>
    </row>
    <row r="178" spans="1:31">
      <c r="A178" s="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7"/>
      <c r="AA178" s="7"/>
      <c r="AB178" s="7"/>
      <c r="AC178" s="7"/>
      <c r="AD178" s="7"/>
      <c r="AE178" s="7"/>
    </row>
    <row r="179" spans="1:31">
      <c r="A179" s="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7"/>
      <c r="AA179" s="7"/>
      <c r="AB179" s="7"/>
      <c r="AC179" s="7"/>
      <c r="AD179" s="7"/>
      <c r="AE179" s="7"/>
    </row>
    <row r="180" spans="1:31">
      <c r="A180" s="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7"/>
      <c r="AA180" s="7"/>
      <c r="AB180" s="7"/>
      <c r="AC180" s="7"/>
      <c r="AD180" s="7"/>
      <c r="AE180" s="7"/>
    </row>
    <row r="181" spans="1:31">
      <c r="A181" s="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7"/>
      <c r="AA181" s="7"/>
      <c r="AB181" s="7"/>
      <c r="AC181" s="7"/>
      <c r="AD181" s="7"/>
      <c r="AE181" s="7"/>
    </row>
    <row r="182" spans="1:31">
      <c r="A182" s="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7"/>
      <c r="AA182" s="7"/>
      <c r="AB182" s="7"/>
      <c r="AC182" s="7"/>
      <c r="AD182" s="7"/>
      <c r="AE182" s="7"/>
    </row>
    <row r="183" spans="1:31">
      <c r="A183" s="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7"/>
      <c r="AA183" s="7"/>
      <c r="AB183" s="7"/>
      <c r="AC183" s="7"/>
      <c r="AD183" s="7"/>
      <c r="AE183" s="7"/>
    </row>
    <row r="184" spans="1:31">
      <c r="A184" s="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7"/>
      <c r="AA184" s="7"/>
      <c r="AB184" s="7"/>
      <c r="AC184" s="7"/>
      <c r="AD184" s="7"/>
      <c r="AE184" s="7"/>
    </row>
    <row r="185" spans="1:31">
      <c r="A185" s="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7"/>
      <c r="AA185" s="7"/>
      <c r="AB185" s="7"/>
      <c r="AC185" s="7"/>
      <c r="AD185" s="7"/>
      <c r="AE185" s="7"/>
    </row>
    <row r="186" spans="1:31">
      <c r="A186" s="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7"/>
      <c r="AA186" s="7"/>
      <c r="AB186" s="7"/>
      <c r="AC186" s="7"/>
      <c r="AD186" s="7"/>
      <c r="AE186" s="7"/>
    </row>
    <row r="187" spans="1:31">
      <c r="A187" s="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7"/>
      <c r="AA187" s="7"/>
      <c r="AB187" s="7"/>
      <c r="AC187" s="7"/>
      <c r="AD187" s="7"/>
      <c r="AE187" s="7"/>
    </row>
    <row r="188" spans="1:31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7"/>
      <c r="AA188" s="7"/>
      <c r="AB188" s="7"/>
      <c r="AC188" s="7"/>
      <c r="AD188" s="7"/>
      <c r="AE188" s="7"/>
    </row>
    <row r="189" spans="1:31">
      <c r="A189" s="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7"/>
      <c r="AA189" s="7"/>
      <c r="AB189" s="7"/>
      <c r="AC189" s="7"/>
      <c r="AD189" s="7"/>
      <c r="AE189" s="7"/>
    </row>
    <row r="190" spans="1:31">
      <c r="A190" s="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7"/>
      <c r="AA190" s="7"/>
      <c r="AB190" s="7"/>
      <c r="AC190" s="7"/>
      <c r="AD190" s="7"/>
      <c r="AE190" s="7"/>
    </row>
    <row r="191" spans="1:31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7"/>
      <c r="AA191" s="7"/>
      <c r="AB191" s="7"/>
      <c r="AC191" s="7"/>
      <c r="AD191" s="7"/>
      <c r="AE191" s="7"/>
    </row>
    <row r="192" spans="1:31">
      <c r="A192" s="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7"/>
      <c r="AA192" s="7"/>
      <c r="AB192" s="7"/>
      <c r="AC192" s="7"/>
      <c r="AD192" s="7"/>
      <c r="AE192" s="7"/>
    </row>
    <row r="193" spans="1:31">
      <c r="A193" s="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7"/>
      <c r="AA193" s="7"/>
      <c r="AB193" s="7"/>
      <c r="AC193" s="7"/>
      <c r="AD193" s="7"/>
      <c r="AE193" s="7"/>
    </row>
    <row r="194" spans="1:31">
      <c r="A194" s="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7"/>
      <c r="AA194" s="7"/>
      <c r="AB194" s="7"/>
      <c r="AC194" s="7"/>
      <c r="AD194" s="7"/>
      <c r="AE194" s="7"/>
    </row>
    <row r="195" spans="1:31">
      <c r="A195" s="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7"/>
      <c r="AA195" s="7"/>
      <c r="AB195" s="7"/>
      <c r="AC195" s="7"/>
      <c r="AD195" s="7"/>
      <c r="AE195" s="7"/>
    </row>
    <row r="196" spans="1:31">
      <c r="A196" s="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7"/>
      <c r="AA196" s="7"/>
      <c r="AB196" s="7"/>
      <c r="AC196" s="7"/>
      <c r="AD196" s="7"/>
      <c r="AE196" s="7"/>
    </row>
    <row r="197" spans="1:31">
      <c r="A197" s="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7"/>
      <c r="AA197" s="7"/>
      <c r="AB197" s="7"/>
      <c r="AC197" s="7"/>
      <c r="AD197" s="7"/>
      <c r="AE197" s="7"/>
    </row>
    <row r="198" spans="1:31">
      <c r="A198" s="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7"/>
      <c r="AA198" s="7"/>
      <c r="AB198" s="7"/>
      <c r="AC198" s="7"/>
      <c r="AD198" s="7"/>
      <c r="AE198" s="7"/>
    </row>
    <row r="199" spans="1:31">
      <c r="A199" s="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7"/>
      <c r="AA199" s="7"/>
      <c r="AB199" s="7"/>
      <c r="AC199" s="7"/>
      <c r="AD199" s="7"/>
      <c r="AE199" s="7"/>
    </row>
    <row r="200" spans="1:31">
      <c r="A200" s="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7"/>
      <c r="AA200" s="7"/>
      <c r="AB200" s="7"/>
      <c r="AC200" s="7"/>
      <c r="AD200" s="7"/>
      <c r="AE200" s="7"/>
    </row>
    <row r="201" spans="1:31">
      <c r="A201" s="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Z201" s="7"/>
      <c r="AA201" s="7"/>
      <c r="AB201" s="7"/>
      <c r="AC201" s="7"/>
      <c r="AD201" s="7"/>
      <c r="AE201" s="7"/>
    </row>
    <row r="202" spans="1:31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Z202" s="7"/>
      <c r="AA202" s="7"/>
      <c r="AB202" s="7"/>
      <c r="AC202" s="7"/>
      <c r="AD202" s="7"/>
      <c r="AE202" s="7"/>
    </row>
    <row r="203" spans="1:31">
      <c r="A203" s="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Z203" s="7"/>
      <c r="AA203" s="7"/>
      <c r="AB203" s="7"/>
      <c r="AC203" s="7"/>
      <c r="AD203" s="7"/>
      <c r="AE203" s="7"/>
    </row>
    <row r="204" spans="1:31">
      <c r="A204" s="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Z204" s="7"/>
      <c r="AA204" s="7"/>
      <c r="AB204" s="7"/>
      <c r="AC204" s="7"/>
      <c r="AD204" s="7"/>
      <c r="AE204" s="7"/>
    </row>
    <row r="205" spans="1:31">
      <c r="A205" s="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Z205" s="7"/>
      <c r="AA205" s="7"/>
      <c r="AB205" s="7"/>
      <c r="AC205" s="7"/>
      <c r="AD205" s="7"/>
      <c r="AE205" s="7"/>
    </row>
    <row r="206" spans="1:31">
      <c r="A206" s="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Z206" s="7"/>
      <c r="AA206" s="7"/>
      <c r="AB206" s="7"/>
      <c r="AC206" s="7"/>
      <c r="AD206" s="7"/>
      <c r="AE206" s="7"/>
    </row>
    <row r="207" spans="1:31">
      <c r="A207" s="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Z207" s="7"/>
      <c r="AA207" s="7"/>
      <c r="AB207" s="7"/>
      <c r="AC207" s="7"/>
      <c r="AD207" s="7"/>
      <c r="AE207" s="7"/>
    </row>
    <row r="208" spans="1:31">
      <c r="A208" s="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Z208" s="7"/>
      <c r="AA208" s="7"/>
      <c r="AB208" s="7"/>
      <c r="AC208" s="7"/>
      <c r="AD208" s="7"/>
      <c r="AE208" s="7"/>
    </row>
    <row r="209" spans="1:31">
      <c r="A209" s="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Z209" s="7"/>
      <c r="AA209" s="7"/>
      <c r="AB209" s="7"/>
      <c r="AC209" s="7"/>
      <c r="AD209" s="7"/>
      <c r="AE209" s="7"/>
    </row>
    <row r="210" spans="1:31">
      <c r="A210" s="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Z210" s="7"/>
      <c r="AA210" s="7"/>
      <c r="AB210" s="7"/>
      <c r="AC210" s="7"/>
      <c r="AD210" s="7"/>
      <c r="AE210" s="7"/>
    </row>
    <row r="211" spans="1:31">
      <c r="A211" s="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Z211" s="7"/>
      <c r="AA211" s="7"/>
      <c r="AB211" s="7"/>
      <c r="AC211" s="7"/>
      <c r="AD211" s="7"/>
      <c r="AE211" s="7"/>
    </row>
    <row r="212" spans="1:31">
      <c r="A212" s="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Z212" s="7"/>
      <c r="AA212" s="7"/>
      <c r="AB212" s="7"/>
      <c r="AC212" s="7"/>
      <c r="AD212" s="7"/>
      <c r="AE212" s="7"/>
    </row>
    <row r="213" spans="1:31">
      <c r="A213" s="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Z213" s="7"/>
      <c r="AA213" s="7"/>
      <c r="AB213" s="7"/>
      <c r="AC213" s="7"/>
      <c r="AD213" s="7"/>
      <c r="AE213" s="7"/>
    </row>
    <row r="214" spans="1:31">
      <c r="A214" s="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Z214" s="7"/>
      <c r="AA214" s="7"/>
      <c r="AB214" s="7"/>
      <c r="AC214" s="7"/>
      <c r="AD214" s="7"/>
      <c r="AE214" s="7"/>
    </row>
    <row r="215" spans="1:31">
      <c r="A215" s="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Z215" s="7"/>
      <c r="AA215" s="7"/>
      <c r="AB215" s="7"/>
      <c r="AC215" s="7"/>
      <c r="AD215" s="7"/>
      <c r="AE215" s="7"/>
    </row>
    <row r="216" spans="1:31">
      <c r="A216" s="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Z216" s="7"/>
      <c r="AA216" s="7"/>
      <c r="AB216" s="7"/>
      <c r="AC216" s="7"/>
      <c r="AD216" s="7"/>
      <c r="AE216" s="7"/>
    </row>
    <row r="217" spans="1:31">
      <c r="A217" s="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Z217" s="7"/>
      <c r="AA217" s="7"/>
      <c r="AB217" s="7"/>
      <c r="AC217" s="7"/>
      <c r="AD217" s="7"/>
      <c r="AE217" s="7"/>
    </row>
    <row r="218" spans="1:31">
      <c r="A218" s="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Z218" s="7"/>
      <c r="AA218" s="7"/>
      <c r="AB218" s="7"/>
      <c r="AC218" s="7"/>
      <c r="AD218" s="7"/>
      <c r="AE218" s="7"/>
    </row>
    <row r="219" spans="1:31">
      <c r="A219" s="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Z219" s="7"/>
      <c r="AA219" s="7"/>
      <c r="AB219" s="7"/>
      <c r="AC219" s="7"/>
      <c r="AD219" s="7"/>
      <c r="AE219" s="7"/>
    </row>
    <row r="220" spans="1:31">
      <c r="A220" s="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Z220" s="7"/>
      <c r="AA220" s="7"/>
      <c r="AB220" s="7"/>
      <c r="AC220" s="7"/>
      <c r="AD220" s="7"/>
      <c r="AE220" s="7"/>
    </row>
    <row r="221" spans="1:31">
      <c r="A221" s="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Z221" s="7"/>
      <c r="AA221" s="7"/>
      <c r="AB221" s="7"/>
      <c r="AC221" s="7"/>
      <c r="AD221" s="7"/>
      <c r="AE221" s="7"/>
    </row>
    <row r="222" spans="1:31">
      <c r="A222" s="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Z222" s="7"/>
      <c r="AA222" s="7"/>
      <c r="AB222" s="7"/>
      <c r="AC222" s="7"/>
      <c r="AD222" s="7"/>
      <c r="AE222" s="7"/>
    </row>
    <row r="223" spans="1:31">
      <c r="A223" s="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Z223" s="7"/>
      <c r="AA223" s="7"/>
      <c r="AB223" s="7"/>
      <c r="AC223" s="7"/>
      <c r="AD223" s="7"/>
      <c r="AE223" s="7"/>
    </row>
    <row r="224" spans="1:31">
      <c r="A224" s="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Z224" s="7"/>
      <c r="AA224" s="7"/>
      <c r="AB224" s="7"/>
      <c r="AC224" s="7"/>
      <c r="AD224" s="7"/>
      <c r="AE224" s="7"/>
    </row>
    <row r="225" spans="1:31">
      <c r="A225" s="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Z225" s="7"/>
      <c r="AA225" s="7"/>
      <c r="AB225" s="7"/>
      <c r="AC225" s="7"/>
      <c r="AD225" s="7"/>
      <c r="AE225" s="7"/>
    </row>
    <row r="226" spans="1:31">
      <c r="A226" s="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Z226" s="7"/>
      <c r="AA226" s="7"/>
      <c r="AB226" s="7"/>
      <c r="AC226" s="7"/>
      <c r="AD226" s="7"/>
      <c r="AE226" s="7"/>
    </row>
    <row r="227" spans="1:31">
      <c r="A227" s="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Z227" s="7"/>
      <c r="AA227" s="7"/>
      <c r="AB227" s="7"/>
      <c r="AC227" s="7"/>
      <c r="AD227" s="7"/>
      <c r="AE227" s="7"/>
    </row>
    <row r="228" spans="1:31">
      <c r="A228" s="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Z228" s="7"/>
      <c r="AA228" s="7"/>
      <c r="AB228" s="7"/>
      <c r="AC228" s="7"/>
      <c r="AD228" s="7"/>
      <c r="AE228" s="7"/>
    </row>
    <row r="229" spans="1:31">
      <c r="A229" s="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Z229" s="7"/>
      <c r="AA229" s="7"/>
      <c r="AB229" s="7"/>
      <c r="AC229" s="7"/>
      <c r="AD229" s="7"/>
      <c r="AE229" s="7"/>
    </row>
    <row r="230" spans="1:31">
      <c r="A230" s="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Z230" s="7"/>
      <c r="AA230" s="7"/>
      <c r="AB230" s="7"/>
      <c r="AC230" s="7"/>
      <c r="AD230" s="7"/>
      <c r="AE230" s="7"/>
    </row>
    <row r="231" spans="1:31">
      <c r="A231" s="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Z231" s="7"/>
      <c r="AA231" s="7"/>
      <c r="AB231" s="7"/>
      <c r="AC231" s="7"/>
      <c r="AD231" s="7"/>
      <c r="AE231" s="7"/>
    </row>
    <row r="232" spans="1:31">
      <c r="A232" s="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Z232" s="7"/>
      <c r="AA232" s="7"/>
      <c r="AB232" s="7"/>
      <c r="AC232" s="7"/>
      <c r="AD232" s="7"/>
      <c r="AE232" s="7"/>
    </row>
    <row r="233" spans="1:31">
      <c r="A233" s="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Z233" s="7"/>
      <c r="AA233" s="7"/>
      <c r="AB233" s="7"/>
      <c r="AC233" s="7"/>
      <c r="AD233" s="7"/>
      <c r="AE233" s="7"/>
    </row>
    <row r="234" spans="1:31">
      <c r="A234" s="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Z234" s="7"/>
      <c r="AA234" s="7"/>
      <c r="AB234" s="7"/>
      <c r="AC234" s="7"/>
      <c r="AD234" s="7"/>
      <c r="AE234" s="7"/>
    </row>
    <row r="235" spans="1:31">
      <c r="A235" s="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Z235" s="7"/>
      <c r="AA235" s="7"/>
      <c r="AB235" s="7"/>
      <c r="AC235" s="7"/>
      <c r="AD235" s="7"/>
      <c r="AE235" s="7"/>
    </row>
    <row r="236" spans="1:31">
      <c r="A236" s="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Z236" s="7"/>
      <c r="AA236" s="7"/>
      <c r="AB236" s="7"/>
      <c r="AC236" s="7"/>
      <c r="AD236" s="7"/>
      <c r="AE236" s="7"/>
    </row>
    <row r="237" spans="1:31">
      <c r="A237" s="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Z237" s="7"/>
      <c r="AA237" s="7"/>
      <c r="AB237" s="7"/>
      <c r="AC237" s="7"/>
      <c r="AD237" s="7"/>
      <c r="AE237" s="7"/>
    </row>
    <row r="238" spans="1:31">
      <c r="A238" s="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Z238" s="7"/>
      <c r="AA238" s="7"/>
      <c r="AB238" s="7"/>
      <c r="AC238" s="7"/>
      <c r="AD238" s="7"/>
      <c r="AE238" s="7"/>
    </row>
    <row r="239" spans="1:31">
      <c r="A239" s="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Z239" s="7"/>
      <c r="AA239" s="7"/>
      <c r="AB239" s="7"/>
      <c r="AC239" s="7"/>
      <c r="AD239" s="7"/>
      <c r="AE239" s="7"/>
    </row>
    <row r="240" spans="1:31">
      <c r="A240" s="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Z240" s="7"/>
      <c r="AA240" s="7"/>
      <c r="AB240" s="7"/>
      <c r="AC240" s="7"/>
      <c r="AD240" s="7"/>
      <c r="AE240" s="7"/>
    </row>
    <row r="241" spans="1:31">
      <c r="A241" s="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Z241" s="7"/>
      <c r="AA241" s="7"/>
      <c r="AB241" s="7"/>
      <c r="AC241" s="7"/>
      <c r="AD241" s="7"/>
      <c r="AE241" s="7"/>
    </row>
    <row r="242" spans="1:31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Z242" s="7"/>
      <c r="AA242" s="7"/>
      <c r="AB242" s="7"/>
      <c r="AC242" s="7"/>
      <c r="AD242" s="7"/>
      <c r="AE242" s="7"/>
    </row>
    <row r="243" spans="1:31">
      <c r="A243" s="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Z243" s="7"/>
      <c r="AA243" s="7"/>
      <c r="AB243" s="7"/>
      <c r="AC243" s="7"/>
      <c r="AD243" s="7"/>
      <c r="AE243" s="7"/>
    </row>
    <row r="244" spans="1:31">
      <c r="A244" s="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Z244" s="7"/>
      <c r="AA244" s="7"/>
      <c r="AB244" s="7"/>
      <c r="AC244" s="7"/>
      <c r="AD244" s="7"/>
      <c r="AE244" s="7"/>
    </row>
    <row r="245" spans="1:31">
      <c r="A245" s="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Z245" s="7"/>
      <c r="AA245" s="7"/>
      <c r="AB245" s="7"/>
      <c r="AC245" s="7"/>
      <c r="AD245" s="7"/>
      <c r="AE245" s="7"/>
    </row>
    <row r="246" spans="1:31">
      <c r="A246" s="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Z246" s="7"/>
      <c r="AA246" s="7"/>
      <c r="AB246" s="7"/>
      <c r="AC246" s="7"/>
      <c r="AD246" s="7"/>
      <c r="AE246" s="7"/>
    </row>
    <row r="247" spans="1:31">
      <c r="A247" s="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Z247" s="7"/>
      <c r="AA247" s="7"/>
      <c r="AB247" s="7"/>
      <c r="AC247" s="7"/>
      <c r="AD247" s="7"/>
      <c r="AE247" s="7"/>
    </row>
    <row r="248" spans="1:31">
      <c r="A248" s="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Z248" s="7"/>
      <c r="AA248" s="7"/>
      <c r="AB248" s="7"/>
      <c r="AC248" s="7"/>
      <c r="AD248" s="7"/>
      <c r="AE248" s="7"/>
    </row>
    <row r="249" spans="1:31">
      <c r="A249" s="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Z249" s="7"/>
      <c r="AA249" s="7"/>
      <c r="AB249" s="7"/>
      <c r="AC249" s="7"/>
      <c r="AD249" s="7"/>
      <c r="AE249" s="7"/>
    </row>
    <row r="250" spans="1:31">
      <c r="A250" s="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Z250" s="7"/>
      <c r="AA250" s="7"/>
      <c r="AB250" s="7"/>
      <c r="AC250" s="7"/>
      <c r="AD250" s="7"/>
      <c r="AE250" s="7"/>
    </row>
    <row r="251" spans="1:31">
      <c r="A251" s="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Z251" s="7"/>
      <c r="AA251" s="7"/>
      <c r="AB251" s="7"/>
      <c r="AC251" s="7"/>
      <c r="AD251" s="7"/>
      <c r="AE251" s="7"/>
    </row>
    <row r="252" spans="1:31">
      <c r="A252" s="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Z252" s="7"/>
      <c r="AA252" s="7"/>
      <c r="AB252" s="7"/>
      <c r="AC252" s="7"/>
      <c r="AD252" s="7"/>
      <c r="AE252" s="7"/>
    </row>
    <row r="253" spans="1:31">
      <c r="A253" s="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Z253" s="7"/>
      <c r="AA253" s="7"/>
      <c r="AB253" s="7"/>
      <c r="AC253" s="7"/>
      <c r="AD253" s="7"/>
      <c r="AE253" s="7"/>
    </row>
    <row r="254" spans="1:31">
      <c r="A254" s="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Z254" s="7"/>
      <c r="AA254" s="7"/>
      <c r="AB254" s="7"/>
      <c r="AC254" s="7"/>
      <c r="AD254" s="7"/>
      <c r="AE254" s="7"/>
    </row>
    <row r="255" spans="1:31">
      <c r="A255" s="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Z255" s="7"/>
      <c r="AA255" s="7"/>
      <c r="AB255" s="7"/>
      <c r="AC255" s="7"/>
      <c r="AD255" s="7"/>
      <c r="AE255" s="7"/>
    </row>
    <row r="256" spans="1:31">
      <c r="A256" s="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Z256" s="7"/>
      <c r="AA256" s="7"/>
      <c r="AB256" s="7"/>
      <c r="AC256" s="7"/>
      <c r="AD256" s="7"/>
      <c r="AE256" s="7"/>
    </row>
    <row r="257" spans="1:31">
      <c r="A257" s="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Z257" s="7"/>
      <c r="AA257" s="7"/>
      <c r="AB257" s="7"/>
      <c r="AC257" s="7"/>
      <c r="AD257" s="7"/>
      <c r="AE257" s="7"/>
    </row>
    <row r="258" spans="1:31">
      <c r="A258" s="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Z258" s="7"/>
      <c r="AA258" s="7"/>
      <c r="AB258" s="7"/>
      <c r="AC258" s="7"/>
      <c r="AD258" s="7"/>
      <c r="AE258" s="7"/>
    </row>
    <row r="259" spans="1:31">
      <c r="A259" s="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Z259" s="7"/>
      <c r="AA259" s="7"/>
      <c r="AB259" s="7"/>
      <c r="AC259" s="7"/>
      <c r="AD259" s="7"/>
      <c r="AE259" s="7"/>
    </row>
    <row r="260" spans="1:31">
      <c r="A260" s="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Z260" s="7"/>
      <c r="AA260" s="7"/>
      <c r="AB260" s="7"/>
      <c r="AC260" s="7"/>
      <c r="AD260" s="7"/>
      <c r="AE260" s="7"/>
    </row>
    <row r="261" spans="1:31">
      <c r="A261" s="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Z261" s="7"/>
      <c r="AA261" s="7"/>
      <c r="AB261" s="7"/>
      <c r="AC261" s="7"/>
      <c r="AD261" s="7"/>
      <c r="AE261" s="7"/>
    </row>
    <row r="262" spans="1:31">
      <c r="A262" s="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Z262" s="7"/>
      <c r="AA262" s="7"/>
      <c r="AB262" s="7"/>
      <c r="AC262" s="7"/>
      <c r="AD262" s="7"/>
      <c r="AE262" s="7"/>
    </row>
    <row r="263" spans="1:31">
      <c r="A263" s="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Z263" s="7"/>
      <c r="AA263" s="7"/>
      <c r="AB263" s="7"/>
      <c r="AC263" s="7"/>
      <c r="AD263" s="7"/>
      <c r="AE263" s="7"/>
    </row>
    <row r="264" spans="1:31">
      <c r="A264" s="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Z264" s="7"/>
      <c r="AA264" s="7"/>
      <c r="AB264" s="7"/>
      <c r="AC264" s="7"/>
      <c r="AD264" s="7"/>
      <c r="AE264" s="7"/>
    </row>
    <row r="265" spans="1:31">
      <c r="A265" s="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Z265" s="7"/>
      <c r="AA265" s="7"/>
      <c r="AB265" s="7"/>
      <c r="AC265" s="7"/>
      <c r="AD265" s="7"/>
      <c r="AE265" s="7"/>
    </row>
    <row r="266" spans="1:31">
      <c r="A266" s="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Z266" s="7"/>
      <c r="AA266" s="7"/>
      <c r="AB266" s="7"/>
      <c r="AC266" s="7"/>
      <c r="AD266" s="7"/>
      <c r="AE266" s="7"/>
    </row>
    <row r="267" spans="1:31">
      <c r="A267" s="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Z267" s="7"/>
      <c r="AA267" s="7"/>
      <c r="AB267" s="7"/>
      <c r="AC267" s="7"/>
      <c r="AD267" s="7"/>
      <c r="AE267" s="7"/>
    </row>
    <row r="268" spans="1:31">
      <c r="A268" s="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Z268" s="7"/>
      <c r="AA268" s="7"/>
      <c r="AB268" s="7"/>
      <c r="AC268" s="7"/>
      <c r="AD268" s="7"/>
      <c r="AE268" s="7"/>
    </row>
    <row r="269" spans="1:31">
      <c r="A269" s="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Z269" s="7"/>
      <c r="AA269" s="7"/>
      <c r="AB269" s="7"/>
      <c r="AC269" s="7"/>
      <c r="AD269" s="7"/>
      <c r="AE269" s="7"/>
    </row>
    <row r="270" spans="1:31">
      <c r="A270" s="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Z270" s="7"/>
      <c r="AA270" s="7"/>
      <c r="AB270" s="7"/>
      <c r="AC270" s="7"/>
      <c r="AD270" s="7"/>
      <c r="AE270" s="7"/>
    </row>
    <row r="271" spans="1:31">
      <c r="A271" s="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Z271" s="7"/>
      <c r="AA271" s="7"/>
      <c r="AB271" s="7"/>
      <c r="AC271" s="7"/>
      <c r="AD271" s="7"/>
      <c r="AE271" s="7"/>
    </row>
    <row r="272" spans="1:31">
      <c r="A272" s="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Z272" s="7"/>
      <c r="AA272" s="7"/>
      <c r="AB272" s="7"/>
      <c r="AC272" s="7"/>
      <c r="AD272" s="7"/>
      <c r="AE272" s="7"/>
    </row>
    <row r="273" spans="1:31">
      <c r="A273" s="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Z273" s="7"/>
      <c r="AA273" s="7"/>
      <c r="AB273" s="7"/>
      <c r="AC273" s="7"/>
      <c r="AD273" s="7"/>
      <c r="AE273" s="7"/>
    </row>
    <row r="274" spans="1:31">
      <c r="A274" s="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Z274" s="7"/>
      <c r="AA274" s="7"/>
      <c r="AB274" s="7"/>
      <c r="AC274" s="7"/>
      <c r="AD274" s="7"/>
      <c r="AE274" s="7"/>
    </row>
    <row r="275" spans="1:31">
      <c r="A275" s="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Z275" s="7"/>
      <c r="AA275" s="7"/>
      <c r="AB275" s="7"/>
      <c r="AC275" s="7"/>
      <c r="AD275" s="7"/>
      <c r="AE275" s="7"/>
    </row>
    <row r="276" spans="1:31">
      <c r="A276" s="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Z276" s="7"/>
      <c r="AA276" s="7"/>
      <c r="AB276" s="7"/>
      <c r="AC276" s="7"/>
      <c r="AD276" s="7"/>
      <c r="AE276" s="7"/>
    </row>
    <row r="277" spans="1:31">
      <c r="A277" s="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Z277" s="7"/>
      <c r="AA277" s="7"/>
      <c r="AB277" s="7"/>
      <c r="AC277" s="7"/>
      <c r="AD277" s="7"/>
      <c r="AE277" s="7"/>
    </row>
    <row r="278" spans="1:31">
      <c r="A278" s="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Z278" s="7"/>
      <c r="AA278" s="7"/>
      <c r="AB278" s="7"/>
      <c r="AC278" s="7"/>
      <c r="AD278" s="7"/>
      <c r="AE278" s="7"/>
    </row>
    <row r="279" spans="1:31">
      <c r="A279" s="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Z279" s="7"/>
      <c r="AA279" s="7"/>
      <c r="AB279" s="7"/>
      <c r="AC279" s="7"/>
      <c r="AD279" s="7"/>
      <c r="AE279" s="7"/>
    </row>
    <row r="280" spans="1:31">
      <c r="A280" s="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Z280" s="7"/>
      <c r="AA280" s="7"/>
      <c r="AB280" s="7"/>
      <c r="AC280" s="7"/>
      <c r="AD280" s="7"/>
      <c r="AE280" s="7"/>
    </row>
    <row r="281" spans="1:31">
      <c r="A281" s="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Z281" s="7"/>
      <c r="AA281" s="7"/>
      <c r="AB281" s="7"/>
      <c r="AC281" s="7"/>
      <c r="AD281" s="7"/>
      <c r="AE281" s="7"/>
    </row>
    <row r="282" spans="1:31">
      <c r="A282" s="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Z282" s="7"/>
      <c r="AA282" s="7"/>
      <c r="AB282" s="7"/>
      <c r="AC282" s="7"/>
      <c r="AD282" s="7"/>
      <c r="AE282" s="7"/>
    </row>
    <row r="283" spans="1:31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Z283" s="7"/>
      <c r="AA283" s="7"/>
      <c r="AB283" s="7"/>
      <c r="AC283" s="7"/>
      <c r="AD283" s="7"/>
      <c r="AE283" s="7"/>
    </row>
    <row r="284" spans="1:31">
      <c r="A284" s="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Z284" s="7"/>
      <c r="AA284" s="7"/>
      <c r="AB284" s="7"/>
      <c r="AC284" s="7"/>
      <c r="AD284" s="7"/>
      <c r="AE284" s="7"/>
    </row>
    <row r="285" spans="1:31">
      <c r="A285" s="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Z285" s="7"/>
      <c r="AA285" s="7"/>
      <c r="AB285" s="7"/>
      <c r="AC285" s="7"/>
      <c r="AD285" s="7"/>
      <c r="AE285" s="7"/>
    </row>
    <row r="286" spans="1:31">
      <c r="A286" s="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Z286" s="7"/>
      <c r="AA286" s="7"/>
      <c r="AB286" s="7"/>
      <c r="AC286" s="7"/>
      <c r="AD286" s="7"/>
      <c r="AE286" s="7"/>
    </row>
    <row r="287" spans="1:31">
      <c r="A287" s="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Z287" s="7"/>
      <c r="AA287" s="7"/>
      <c r="AB287" s="7"/>
      <c r="AC287" s="7"/>
      <c r="AD287" s="7"/>
      <c r="AE287" s="7"/>
    </row>
    <row r="288" spans="1:31">
      <c r="A288" s="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Z288" s="7"/>
      <c r="AA288" s="7"/>
      <c r="AB288" s="7"/>
      <c r="AC288" s="7"/>
      <c r="AD288" s="7"/>
      <c r="AE288" s="7"/>
    </row>
    <row r="289" spans="1:31">
      <c r="A289" s="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Z289" s="7"/>
      <c r="AA289" s="7"/>
      <c r="AB289" s="7"/>
      <c r="AC289" s="7"/>
      <c r="AD289" s="7"/>
      <c r="AE289" s="7"/>
    </row>
    <row r="290" spans="1:31">
      <c r="A290" s="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Z290" s="7"/>
      <c r="AA290" s="7"/>
      <c r="AB290" s="7"/>
      <c r="AC290" s="7"/>
      <c r="AD290" s="7"/>
      <c r="AE290" s="7"/>
    </row>
    <row r="291" spans="1:31">
      <c r="A291" s="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Z291" s="7"/>
      <c r="AA291" s="7"/>
      <c r="AB291" s="7"/>
      <c r="AC291" s="7"/>
      <c r="AD291" s="7"/>
      <c r="AE291" s="7"/>
    </row>
    <row r="292" spans="1:31">
      <c r="A292" s="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Z292" s="7"/>
      <c r="AA292" s="7"/>
      <c r="AB292" s="7"/>
      <c r="AC292" s="7"/>
      <c r="AD292" s="7"/>
      <c r="AE292" s="7"/>
    </row>
    <row r="293" spans="1:31">
      <c r="A293" s="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Z293" s="7"/>
      <c r="AA293" s="7"/>
      <c r="AB293" s="7"/>
      <c r="AC293" s="7"/>
      <c r="AD293" s="7"/>
      <c r="AE293" s="7"/>
    </row>
    <row r="294" spans="1:31">
      <c r="A294" s="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Z294" s="7"/>
      <c r="AA294" s="7"/>
      <c r="AB294" s="7"/>
      <c r="AC294" s="7"/>
      <c r="AD294" s="7"/>
      <c r="AE294" s="7"/>
    </row>
    <row r="295" spans="1:31">
      <c r="A295" s="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Z295" s="7"/>
      <c r="AA295" s="7"/>
      <c r="AB295" s="7"/>
      <c r="AC295" s="7"/>
      <c r="AD295" s="7"/>
      <c r="AE295" s="7"/>
    </row>
    <row r="296" spans="1:31">
      <c r="A296" s="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Z296" s="7"/>
      <c r="AA296" s="7"/>
      <c r="AB296" s="7"/>
      <c r="AC296" s="7"/>
      <c r="AD296" s="7"/>
      <c r="AE296" s="7"/>
    </row>
    <row r="297" spans="1:31">
      <c r="A297" s="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Z297" s="7"/>
      <c r="AA297" s="7"/>
      <c r="AB297" s="7"/>
      <c r="AC297" s="7"/>
      <c r="AD297" s="7"/>
      <c r="AE297" s="7"/>
    </row>
    <row r="298" spans="1:31">
      <c r="A298" s="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Z298" s="7"/>
      <c r="AA298" s="7"/>
      <c r="AB298" s="7"/>
      <c r="AC298" s="7"/>
      <c r="AD298" s="7"/>
      <c r="AE298" s="7"/>
    </row>
    <row r="299" spans="1:31">
      <c r="A299" s="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Z299" s="7"/>
      <c r="AA299" s="7"/>
      <c r="AB299" s="7"/>
      <c r="AC299" s="7"/>
      <c r="AD299" s="7"/>
      <c r="AE299" s="7"/>
    </row>
    <row r="300" spans="1:31">
      <c r="A300" s="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Z300" s="7"/>
      <c r="AA300" s="7"/>
      <c r="AB300" s="7"/>
      <c r="AC300" s="7"/>
      <c r="AD300" s="7"/>
      <c r="AE300" s="7"/>
    </row>
    <row r="301" spans="1:31">
      <c r="A301" s="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Z301" s="7"/>
      <c r="AA301" s="7"/>
      <c r="AB301" s="7"/>
      <c r="AC301" s="7"/>
      <c r="AD301" s="7"/>
      <c r="AE301" s="7"/>
    </row>
    <row r="302" spans="1:31">
      <c r="A302" s="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Z302" s="7"/>
      <c r="AA302" s="7"/>
      <c r="AB302" s="7"/>
      <c r="AC302" s="7"/>
      <c r="AD302" s="7"/>
      <c r="AE302" s="7"/>
    </row>
    <row r="303" spans="1:31">
      <c r="A303" s="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Z303" s="7"/>
      <c r="AA303" s="7"/>
      <c r="AB303" s="7"/>
      <c r="AC303" s="7"/>
      <c r="AD303" s="7"/>
      <c r="AE303" s="7"/>
    </row>
    <row r="304" spans="1:31">
      <c r="A304" s="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Z304" s="7"/>
      <c r="AA304" s="7"/>
      <c r="AB304" s="7"/>
      <c r="AC304" s="7"/>
      <c r="AD304" s="7"/>
      <c r="AE304" s="7"/>
    </row>
    <row r="305" spans="1:31">
      <c r="A305" s="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Z305" s="7"/>
      <c r="AA305" s="7"/>
      <c r="AB305" s="7"/>
      <c r="AC305" s="7"/>
      <c r="AD305" s="7"/>
      <c r="AE305" s="7"/>
    </row>
    <row r="306" spans="1:31">
      <c r="A306" s="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Z306" s="7"/>
      <c r="AA306" s="7"/>
      <c r="AB306" s="7"/>
      <c r="AC306" s="7"/>
      <c r="AD306" s="7"/>
      <c r="AE306" s="7"/>
    </row>
    <row r="307" spans="1:31">
      <c r="A307" s="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Z307" s="7"/>
      <c r="AA307" s="7"/>
      <c r="AB307" s="7"/>
      <c r="AC307" s="7"/>
      <c r="AD307" s="7"/>
      <c r="AE307" s="7"/>
    </row>
    <row r="308" spans="1:31">
      <c r="A308" s="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Z308" s="7"/>
      <c r="AA308" s="7"/>
      <c r="AB308" s="7"/>
      <c r="AC308" s="7"/>
      <c r="AD308" s="7"/>
      <c r="AE308" s="7"/>
    </row>
    <row r="309" spans="1:31">
      <c r="A309" s="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Z309" s="7"/>
      <c r="AA309" s="7"/>
      <c r="AB309" s="7"/>
      <c r="AC309" s="7"/>
      <c r="AD309" s="7"/>
      <c r="AE309" s="7"/>
    </row>
    <row r="310" spans="1:31">
      <c r="A310" s="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Z310" s="7"/>
      <c r="AA310" s="7"/>
      <c r="AB310" s="7"/>
      <c r="AC310" s="7"/>
      <c r="AD310" s="7"/>
      <c r="AE310" s="7"/>
    </row>
    <row r="311" spans="1:31">
      <c r="A311" s="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Z311" s="7"/>
      <c r="AA311" s="7"/>
      <c r="AB311" s="7"/>
      <c r="AC311" s="7"/>
      <c r="AD311" s="7"/>
      <c r="AE311" s="7"/>
    </row>
    <row r="312" spans="1:31">
      <c r="A312" s="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Z312" s="7"/>
      <c r="AA312" s="7"/>
      <c r="AB312" s="7"/>
      <c r="AC312" s="7"/>
      <c r="AD312" s="7"/>
      <c r="AE312" s="7"/>
    </row>
    <row r="313" spans="1:31">
      <c r="A313" s="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Z313" s="7"/>
      <c r="AA313" s="7"/>
      <c r="AB313" s="7"/>
      <c r="AC313" s="7"/>
      <c r="AD313" s="7"/>
      <c r="AE313" s="7"/>
    </row>
    <row r="314" spans="1:31">
      <c r="A314" s="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Z314" s="7"/>
      <c r="AA314" s="7"/>
      <c r="AB314" s="7"/>
      <c r="AC314" s="7"/>
      <c r="AD314" s="7"/>
      <c r="AE314" s="7"/>
    </row>
    <row r="315" spans="1:31">
      <c r="A315" s="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Z315" s="7"/>
      <c r="AA315" s="7"/>
      <c r="AB315" s="7"/>
      <c r="AC315" s="7"/>
      <c r="AD315" s="7"/>
      <c r="AE315" s="7"/>
    </row>
    <row r="316" spans="1:31">
      <c r="A316" s="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Z316" s="7"/>
      <c r="AA316" s="7"/>
      <c r="AB316" s="7"/>
      <c r="AC316" s="7"/>
      <c r="AD316" s="7"/>
      <c r="AE316" s="7"/>
    </row>
    <row r="317" spans="1:31">
      <c r="A317" s="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Z317" s="7"/>
      <c r="AA317" s="7"/>
      <c r="AB317" s="7"/>
      <c r="AC317" s="7"/>
      <c r="AD317" s="7"/>
      <c r="AE317" s="7"/>
    </row>
    <row r="318" spans="1:31">
      <c r="A318" s="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Z318" s="7"/>
      <c r="AA318" s="7"/>
      <c r="AB318" s="7"/>
      <c r="AC318" s="7"/>
      <c r="AD318" s="7"/>
      <c r="AE318" s="7"/>
    </row>
    <row r="319" spans="1:31">
      <c r="A319" s="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Z319" s="7"/>
      <c r="AA319" s="7"/>
      <c r="AB319" s="7"/>
      <c r="AC319" s="7"/>
      <c r="AD319" s="7"/>
      <c r="AE319" s="7"/>
    </row>
    <row r="320" spans="1:31">
      <c r="A320" s="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Z320" s="7"/>
      <c r="AA320" s="7"/>
      <c r="AB320" s="7"/>
      <c r="AC320" s="7"/>
      <c r="AD320" s="7"/>
      <c r="AE320" s="7"/>
    </row>
    <row r="321" spans="1:31">
      <c r="A321" s="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Z321" s="7"/>
      <c r="AA321" s="7"/>
      <c r="AB321" s="7"/>
      <c r="AC321" s="7"/>
      <c r="AD321" s="7"/>
      <c r="AE321" s="7"/>
    </row>
    <row r="322" spans="1:31">
      <c r="A322" s="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Z322" s="7"/>
      <c r="AA322" s="7"/>
      <c r="AB322" s="7"/>
      <c r="AC322" s="7"/>
      <c r="AD322" s="7"/>
      <c r="AE322" s="7"/>
    </row>
    <row r="323" spans="1:31">
      <c r="A323" s="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Z323" s="7"/>
      <c r="AA323" s="7"/>
      <c r="AB323" s="7"/>
      <c r="AC323" s="7"/>
      <c r="AD323" s="7"/>
      <c r="AE323" s="7"/>
    </row>
    <row r="324" spans="1:31">
      <c r="A324" s="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Z324" s="7"/>
      <c r="AA324" s="7"/>
      <c r="AB324" s="7"/>
      <c r="AC324" s="7"/>
      <c r="AD324" s="7"/>
      <c r="AE324" s="7"/>
    </row>
    <row r="325" spans="1:31">
      <c r="A325" s="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Z325" s="7"/>
      <c r="AA325" s="7"/>
      <c r="AB325" s="7"/>
      <c r="AC325" s="7"/>
      <c r="AD325" s="7"/>
      <c r="AE325" s="7"/>
    </row>
    <row r="326" spans="1:31">
      <c r="A326" s="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Z326" s="7"/>
      <c r="AA326" s="7"/>
      <c r="AB326" s="7"/>
      <c r="AC326" s="7"/>
      <c r="AD326" s="7"/>
      <c r="AE326" s="7"/>
    </row>
    <row r="327" spans="1:31">
      <c r="A327" s="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Z327" s="7"/>
      <c r="AA327" s="7"/>
      <c r="AB327" s="7"/>
      <c r="AC327" s="7"/>
      <c r="AD327" s="7"/>
      <c r="AE327" s="7"/>
    </row>
    <row r="328" spans="1:31">
      <c r="A328" s="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Z328" s="7"/>
      <c r="AA328" s="7"/>
      <c r="AB328" s="7"/>
      <c r="AC328" s="7"/>
      <c r="AD328" s="7"/>
      <c r="AE328" s="7"/>
    </row>
    <row r="329" spans="1:31">
      <c r="A329" s="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Z329" s="7"/>
      <c r="AA329" s="7"/>
      <c r="AB329" s="7"/>
      <c r="AC329" s="7"/>
      <c r="AD329" s="7"/>
      <c r="AE329" s="7"/>
    </row>
    <row r="330" spans="1:31">
      <c r="A330" s="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Z330" s="7"/>
      <c r="AA330" s="7"/>
      <c r="AB330" s="7"/>
      <c r="AC330" s="7"/>
      <c r="AD330" s="7"/>
      <c r="AE330" s="7"/>
    </row>
    <row r="331" spans="1:31">
      <c r="A331" s="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Z331" s="7"/>
      <c r="AA331" s="7"/>
      <c r="AB331" s="7"/>
      <c r="AC331" s="7"/>
      <c r="AD331" s="7"/>
      <c r="AE331" s="7"/>
    </row>
    <row r="332" spans="1:31">
      <c r="A332" s="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Z332" s="7"/>
      <c r="AA332" s="7"/>
      <c r="AB332" s="7"/>
      <c r="AC332" s="7"/>
      <c r="AD332" s="7"/>
      <c r="AE332" s="7"/>
    </row>
    <row r="333" spans="1:31">
      <c r="A333" s="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Z333" s="7"/>
      <c r="AA333" s="7"/>
      <c r="AB333" s="7"/>
      <c r="AC333" s="7"/>
      <c r="AD333" s="7"/>
      <c r="AE333" s="7"/>
    </row>
    <row r="334" spans="1:31">
      <c r="A334" s="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Z334" s="7"/>
      <c r="AA334" s="7"/>
      <c r="AB334" s="7"/>
      <c r="AC334" s="7"/>
      <c r="AD334" s="7"/>
      <c r="AE334" s="7"/>
    </row>
    <row r="335" spans="1:31">
      <c r="A335" s="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Z335" s="7"/>
      <c r="AA335" s="7"/>
      <c r="AB335" s="7"/>
      <c r="AC335" s="7"/>
      <c r="AD335" s="7"/>
      <c r="AE335" s="7"/>
    </row>
    <row r="336" spans="1:31">
      <c r="A336" s="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Z336" s="7"/>
      <c r="AA336" s="7"/>
      <c r="AB336" s="7"/>
      <c r="AC336" s="7"/>
      <c r="AD336" s="7"/>
      <c r="AE336" s="7"/>
    </row>
    <row r="337" spans="1:31">
      <c r="A337" s="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Z337" s="7"/>
      <c r="AA337" s="7"/>
      <c r="AB337" s="7"/>
      <c r="AC337" s="7"/>
      <c r="AD337" s="7"/>
      <c r="AE337" s="7"/>
    </row>
    <row r="338" spans="1:31">
      <c r="A338" s="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Z338" s="7"/>
      <c r="AA338" s="7"/>
      <c r="AB338" s="7"/>
      <c r="AC338" s="7"/>
      <c r="AD338" s="7"/>
      <c r="AE338" s="7"/>
    </row>
    <row r="339" spans="1:31">
      <c r="A339" s="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Z339" s="7"/>
      <c r="AA339" s="7"/>
      <c r="AB339" s="7"/>
      <c r="AC339" s="7"/>
      <c r="AD339" s="7"/>
      <c r="AE339" s="7"/>
    </row>
    <row r="340" spans="1:31">
      <c r="A340" s="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Z340" s="7"/>
      <c r="AA340" s="7"/>
      <c r="AB340" s="7"/>
      <c r="AC340" s="7"/>
      <c r="AD340" s="7"/>
      <c r="AE340" s="7"/>
    </row>
    <row r="341" spans="1:31">
      <c r="A341" s="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Z341" s="7"/>
      <c r="AA341" s="7"/>
      <c r="AB341" s="7"/>
      <c r="AC341" s="7"/>
      <c r="AD341" s="7"/>
      <c r="AE341" s="7"/>
    </row>
    <row r="342" spans="1:31">
      <c r="A342" s="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Z342" s="7"/>
      <c r="AA342" s="7"/>
      <c r="AB342" s="7"/>
      <c r="AC342" s="7"/>
      <c r="AD342" s="7"/>
      <c r="AE342" s="7"/>
    </row>
    <row r="343" spans="1:31">
      <c r="A343" s="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Z343" s="7"/>
      <c r="AA343" s="7"/>
      <c r="AB343" s="7"/>
      <c r="AC343" s="7"/>
      <c r="AD343" s="7"/>
      <c r="AE343" s="7"/>
    </row>
    <row r="344" spans="1:31">
      <c r="A344" s="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Z344" s="7"/>
      <c r="AA344" s="7"/>
      <c r="AB344" s="7"/>
      <c r="AC344" s="7"/>
      <c r="AD344" s="7"/>
      <c r="AE344" s="7"/>
    </row>
    <row r="345" spans="1:31">
      <c r="A345" s="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Z345" s="7"/>
      <c r="AA345" s="7"/>
      <c r="AB345" s="7"/>
      <c r="AC345" s="7"/>
      <c r="AD345" s="7"/>
      <c r="AE345" s="7"/>
    </row>
    <row r="346" spans="1:31">
      <c r="A346" s="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Z346" s="7"/>
      <c r="AA346" s="7"/>
      <c r="AB346" s="7"/>
      <c r="AC346" s="7"/>
      <c r="AD346" s="7"/>
      <c r="AE346" s="7"/>
    </row>
    <row r="347" spans="1:31">
      <c r="A347" s="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Z347" s="7"/>
      <c r="AA347" s="7"/>
      <c r="AB347" s="7"/>
      <c r="AC347" s="7"/>
      <c r="AD347" s="7"/>
      <c r="AE347" s="7"/>
    </row>
    <row r="348" spans="1:31">
      <c r="A348" s="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Z348" s="7"/>
      <c r="AA348" s="7"/>
      <c r="AB348" s="7"/>
      <c r="AC348" s="7"/>
      <c r="AD348" s="7"/>
      <c r="AE348" s="7"/>
    </row>
    <row r="349" spans="1:31">
      <c r="A349" s="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Z349" s="7"/>
      <c r="AA349" s="7"/>
      <c r="AB349" s="7"/>
      <c r="AC349" s="7"/>
      <c r="AD349" s="7"/>
      <c r="AE349" s="7"/>
    </row>
    <row r="350" spans="1:31">
      <c r="A350" s="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Z350" s="7"/>
      <c r="AA350" s="7"/>
      <c r="AB350" s="7"/>
      <c r="AC350" s="7"/>
      <c r="AD350" s="7"/>
      <c r="AE350" s="7"/>
    </row>
    <row r="351" spans="1:31">
      <c r="A351" s="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Z351" s="7"/>
      <c r="AA351" s="7"/>
      <c r="AB351" s="7"/>
      <c r="AC351" s="7"/>
      <c r="AD351" s="7"/>
      <c r="AE351" s="7"/>
    </row>
    <row r="352" spans="1:31">
      <c r="A352" s="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Z352" s="7"/>
      <c r="AA352" s="7"/>
      <c r="AB352" s="7"/>
      <c r="AC352" s="7"/>
      <c r="AD352" s="7"/>
      <c r="AE352" s="7"/>
    </row>
    <row r="353" spans="1:31">
      <c r="A353" s="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Z353" s="7"/>
      <c r="AA353" s="7"/>
      <c r="AB353" s="7"/>
      <c r="AC353" s="7"/>
      <c r="AD353" s="7"/>
      <c r="AE353" s="7"/>
    </row>
    <row r="354" spans="1:31">
      <c r="A354" s="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Z354" s="7"/>
      <c r="AA354" s="7"/>
      <c r="AB354" s="7"/>
      <c r="AC354" s="7"/>
      <c r="AD354" s="7"/>
      <c r="AE354" s="7"/>
    </row>
    <row r="355" spans="1:31">
      <c r="A355" s="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Z355" s="7"/>
      <c r="AA355" s="7"/>
      <c r="AB355" s="7"/>
      <c r="AC355" s="7"/>
      <c r="AD355" s="7"/>
      <c r="AE355" s="7"/>
    </row>
    <row r="356" spans="1:31">
      <c r="A356" s="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Z356" s="7"/>
      <c r="AA356" s="7"/>
      <c r="AB356" s="7"/>
      <c r="AC356" s="7"/>
      <c r="AD356" s="7"/>
      <c r="AE356" s="7"/>
    </row>
    <row r="357" spans="1:31">
      <c r="A357" s="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Z357" s="7"/>
      <c r="AA357" s="7"/>
      <c r="AB357" s="7"/>
      <c r="AC357" s="7"/>
      <c r="AD357" s="7"/>
      <c r="AE357" s="7"/>
    </row>
    <row r="358" spans="1:31">
      <c r="A358" s="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Z358" s="7"/>
      <c r="AA358" s="7"/>
      <c r="AB358" s="7"/>
      <c r="AC358" s="7"/>
      <c r="AD358" s="7"/>
      <c r="AE358" s="7"/>
    </row>
    <row r="359" spans="1:31">
      <c r="A359" s="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Z359" s="7"/>
      <c r="AA359" s="7"/>
      <c r="AB359" s="7"/>
      <c r="AC359" s="7"/>
      <c r="AD359" s="7"/>
      <c r="AE359" s="7"/>
    </row>
    <row r="360" spans="1:31">
      <c r="A360" s="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Z360" s="7"/>
      <c r="AA360" s="7"/>
      <c r="AB360" s="7"/>
      <c r="AC360" s="7"/>
      <c r="AD360" s="7"/>
      <c r="AE360" s="7"/>
    </row>
    <row r="361" spans="1:31">
      <c r="A361" s="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Z361" s="7"/>
      <c r="AA361" s="7"/>
      <c r="AB361" s="7"/>
      <c r="AC361" s="7"/>
      <c r="AD361" s="7"/>
      <c r="AE361" s="7"/>
    </row>
    <row r="362" spans="1:31">
      <c r="A362" s="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Z362" s="7"/>
      <c r="AA362" s="7"/>
      <c r="AB362" s="7"/>
      <c r="AC362" s="7"/>
      <c r="AD362" s="7"/>
      <c r="AE362" s="7"/>
    </row>
    <row r="363" spans="1:31">
      <c r="A363" s="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Z363" s="7"/>
      <c r="AA363" s="7"/>
      <c r="AB363" s="7"/>
      <c r="AC363" s="7"/>
      <c r="AD363" s="7"/>
      <c r="AE363" s="7"/>
    </row>
    <row r="364" spans="1:31">
      <c r="A364" s="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Z364" s="7"/>
      <c r="AA364" s="7"/>
      <c r="AB364" s="7"/>
      <c r="AC364" s="7"/>
      <c r="AD364" s="7"/>
      <c r="AE364" s="7"/>
    </row>
    <row r="365" spans="1:31">
      <c r="A365" s="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Z365" s="7"/>
      <c r="AA365" s="7"/>
      <c r="AB365" s="7"/>
      <c r="AC365" s="7"/>
      <c r="AD365" s="7"/>
      <c r="AE365" s="7"/>
    </row>
    <row r="366" spans="1:31">
      <c r="A366" s="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Z366" s="7"/>
      <c r="AA366" s="7"/>
      <c r="AB366" s="7"/>
      <c r="AC366" s="7"/>
      <c r="AD366" s="7"/>
      <c r="AE366" s="7"/>
    </row>
    <row r="367" spans="1:31">
      <c r="A367" s="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Z367" s="7"/>
      <c r="AA367" s="7"/>
      <c r="AB367" s="7"/>
      <c r="AC367" s="7"/>
      <c r="AD367" s="7"/>
      <c r="AE367" s="7"/>
    </row>
    <row r="368" spans="1:31">
      <c r="A368" s="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Z368" s="7"/>
      <c r="AA368" s="7"/>
      <c r="AB368" s="7"/>
      <c r="AC368" s="7"/>
      <c r="AD368" s="7"/>
      <c r="AE368" s="7"/>
    </row>
    <row r="369" spans="1:31">
      <c r="A369" s="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Z369" s="7"/>
      <c r="AA369" s="7"/>
      <c r="AB369" s="7"/>
      <c r="AC369" s="7"/>
      <c r="AD369" s="7"/>
      <c r="AE369" s="7"/>
    </row>
    <row r="370" spans="1:31">
      <c r="A370" s="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Z370" s="7"/>
      <c r="AA370" s="7"/>
      <c r="AB370" s="7"/>
      <c r="AC370" s="7"/>
      <c r="AD370" s="7"/>
      <c r="AE370" s="7"/>
    </row>
    <row r="371" spans="1:31">
      <c r="A371" s="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Z371" s="7"/>
      <c r="AA371" s="7"/>
      <c r="AB371" s="7"/>
      <c r="AC371" s="7"/>
      <c r="AD371" s="7"/>
      <c r="AE371" s="7"/>
    </row>
    <row r="372" spans="1:31">
      <c r="A372" s="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Z372" s="7"/>
      <c r="AA372" s="7"/>
      <c r="AB372" s="7"/>
      <c r="AC372" s="7"/>
      <c r="AD372" s="7"/>
      <c r="AE372" s="7"/>
    </row>
    <row r="373" spans="1:31">
      <c r="A373" s="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Z373" s="7"/>
      <c r="AA373" s="7"/>
      <c r="AB373" s="7"/>
      <c r="AC373" s="7"/>
      <c r="AD373" s="7"/>
      <c r="AE373" s="7"/>
    </row>
    <row r="374" spans="1:31">
      <c r="A374" s="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Z374" s="7"/>
      <c r="AA374" s="7"/>
      <c r="AB374" s="7"/>
      <c r="AC374" s="7"/>
      <c r="AD374" s="7"/>
      <c r="AE374" s="7"/>
    </row>
    <row r="375" spans="1:31">
      <c r="A375" s="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Z375" s="7"/>
      <c r="AA375" s="7"/>
      <c r="AB375" s="7"/>
      <c r="AC375" s="7"/>
      <c r="AD375" s="7"/>
      <c r="AE375" s="7"/>
    </row>
    <row r="376" spans="1:31">
      <c r="A376" s="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Z376" s="7"/>
      <c r="AA376" s="7"/>
      <c r="AB376" s="7"/>
      <c r="AC376" s="7"/>
      <c r="AD376" s="7"/>
      <c r="AE376" s="7"/>
    </row>
    <row r="377" spans="1:31">
      <c r="A377" s="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Z377" s="7"/>
      <c r="AA377" s="7"/>
      <c r="AB377" s="7"/>
      <c r="AC377" s="7"/>
      <c r="AD377" s="7"/>
      <c r="AE377" s="7"/>
    </row>
    <row r="378" spans="1:31">
      <c r="A378" s="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Z378" s="7"/>
      <c r="AA378" s="7"/>
      <c r="AB378" s="7"/>
      <c r="AC378" s="7"/>
      <c r="AD378" s="7"/>
      <c r="AE378" s="7"/>
    </row>
    <row r="379" spans="1:31">
      <c r="A379" s="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Z379" s="7"/>
      <c r="AA379" s="7"/>
      <c r="AB379" s="7"/>
      <c r="AC379" s="7"/>
      <c r="AD379" s="7"/>
      <c r="AE379" s="7"/>
    </row>
    <row r="380" spans="1:31">
      <c r="A380" s="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Z380" s="7"/>
      <c r="AA380" s="7"/>
      <c r="AB380" s="7"/>
      <c r="AC380" s="7"/>
      <c r="AD380" s="7"/>
      <c r="AE380" s="7"/>
    </row>
    <row r="381" spans="1:31">
      <c r="A381" s="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Z381" s="7"/>
      <c r="AA381" s="7"/>
      <c r="AB381" s="7"/>
      <c r="AC381" s="7"/>
      <c r="AD381" s="7"/>
      <c r="AE381" s="7"/>
    </row>
    <row r="382" spans="1:31">
      <c r="A382" s="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Z382" s="7"/>
      <c r="AA382" s="7"/>
      <c r="AB382" s="7"/>
      <c r="AC382" s="7"/>
      <c r="AD382" s="7"/>
      <c r="AE382" s="7"/>
    </row>
    <row r="383" spans="1:31">
      <c r="A383" s="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Z383" s="7"/>
      <c r="AA383" s="7"/>
      <c r="AB383" s="7"/>
      <c r="AC383" s="7"/>
      <c r="AD383" s="7"/>
      <c r="AE383" s="7"/>
    </row>
    <row r="384" spans="1:31">
      <c r="A384" s="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Z384" s="7"/>
      <c r="AA384" s="7"/>
      <c r="AB384" s="7"/>
      <c r="AC384" s="7"/>
      <c r="AD384" s="7"/>
      <c r="AE384" s="7"/>
    </row>
    <row r="385" spans="1:31">
      <c r="A385" s="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Z385" s="7"/>
      <c r="AA385" s="7"/>
      <c r="AB385" s="7"/>
      <c r="AC385" s="7"/>
      <c r="AD385" s="7"/>
      <c r="AE385" s="7"/>
    </row>
    <row r="386" spans="1:31">
      <c r="A386" s="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Z386" s="7"/>
      <c r="AA386" s="7"/>
      <c r="AB386" s="7"/>
      <c r="AC386" s="7"/>
      <c r="AD386" s="7"/>
      <c r="AE386" s="7"/>
    </row>
    <row r="387" spans="1:31">
      <c r="A387" s="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Z387" s="7"/>
      <c r="AA387" s="7"/>
      <c r="AB387" s="7"/>
      <c r="AC387" s="7"/>
      <c r="AD387" s="7"/>
      <c r="AE387" s="7"/>
    </row>
    <row r="388" spans="1:31">
      <c r="A388" s="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Z388" s="7"/>
      <c r="AA388" s="7"/>
      <c r="AB388" s="7"/>
      <c r="AC388" s="7"/>
      <c r="AD388" s="7"/>
      <c r="AE388" s="7"/>
    </row>
    <row r="389" spans="1:31">
      <c r="A389" s="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Z389" s="7"/>
      <c r="AA389" s="7"/>
      <c r="AB389" s="7"/>
      <c r="AC389" s="7"/>
      <c r="AD389" s="7"/>
      <c r="AE389" s="7"/>
    </row>
    <row r="390" spans="1:31">
      <c r="A390" s="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Z390" s="7"/>
      <c r="AA390" s="7"/>
      <c r="AB390" s="7"/>
      <c r="AC390" s="7"/>
      <c r="AD390" s="7"/>
      <c r="AE390" s="7"/>
    </row>
    <row r="391" spans="1:31">
      <c r="A391" s="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Z391" s="7"/>
      <c r="AA391" s="7"/>
      <c r="AB391" s="7"/>
      <c r="AC391" s="7"/>
      <c r="AD391" s="7"/>
      <c r="AE391" s="7"/>
    </row>
    <row r="392" spans="1:31">
      <c r="A392" s="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Z392" s="7"/>
      <c r="AA392" s="7"/>
      <c r="AB392" s="7"/>
      <c r="AC392" s="7"/>
      <c r="AD392" s="7"/>
      <c r="AE392" s="7"/>
    </row>
    <row r="393" spans="1:31">
      <c r="A393" s="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Z393" s="7"/>
      <c r="AA393" s="7"/>
      <c r="AB393" s="7"/>
      <c r="AC393" s="7"/>
      <c r="AD393" s="7"/>
      <c r="AE393" s="7"/>
    </row>
    <row r="394" spans="1:31">
      <c r="A394" s="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Z394" s="7"/>
      <c r="AA394" s="7"/>
      <c r="AB394" s="7"/>
      <c r="AC394" s="7"/>
      <c r="AD394" s="7"/>
      <c r="AE394" s="7"/>
    </row>
    <row r="395" spans="1:31">
      <c r="A395" s="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Z395" s="7"/>
      <c r="AA395" s="7"/>
      <c r="AB395" s="7"/>
      <c r="AC395" s="7"/>
      <c r="AD395" s="7"/>
      <c r="AE395" s="7"/>
    </row>
    <row r="396" spans="1:31">
      <c r="A396" s="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Z396" s="7"/>
      <c r="AA396" s="7"/>
      <c r="AB396" s="7"/>
      <c r="AC396" s="7"/>
      <c r="AD396" s="7"/>
      <c r="AE396" s="7"/>
    </row>
    <row r="397" spans="1:31">
      <c r="A397" s="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Z397" s="7"/>
      <c r="AA397" s="7"/>
      <c r="AB397" s="7"/>
      <c r="AC397" s="7"/>
      <c r="AD397" s="7"/>
      <c r="AE397" s="7"/>
    </row>
    <row r="398" spans="1:31">
      <c r="A398" s="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Z398" s="7"/>
      <c r="AA398" s="7"/>
      <c r="AB398" s="7"/>
      <c r="AC398" s="7"/>
      <c r="AD398" s="7"/>
      <c r="AE398" s="7"/>
    </row>
    <row r="399" spans="1:31">
      <c r="A399" s="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Z399" s="7"/>
      <c r="AA399" s="7"/>
      <c r="AB399" s="7"/>
      <c r="AC399" s="7"/>
      <c r="AD399" s="7"/>
      <c r="AE399" s="7"/>
    </row>
    <row r="400" spans="1:31">
      <c r="A400" s="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Z400" s="7"/>
      <c r="AA400" s="7"/>
      <c r="AB400" s="7"/>
      <c r="AC400" s="7"/>
      <c r="AD400" s="7"/>
      <c r="AE400" s="7"/>
    </row>
    <row r="401" spans="1:31">
      <c r="A401" s="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Z401" s="7"/>
      <c r="AA401" s="7"/>
      <c r="AB401" s="7"/>
      <c r="AC401" s="7"/>
      <c r="AD401" s="7"/>
      <c r="AE401" s="7"/>
    </row>
    <row r="402" spans="1:31">
      <c r="A402" s="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Z402" s="7"/>
      <c r="AA402" s="7"/>
      <c r="AB402" s="7"/>
      <c r="AC402" s="7"/>
      <c r="AD402" s="7"/>
      <c r="AE402" s="7"/>
    </row>
    <row r="403" spans="1:31">
      <c r="A403" s="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Z403" s="7"/>
      <c r="AA403" s="7"/>
      <c r="AB403" s="7"/>
      <c r="AC403" s="7"/>
      <c r="AD403" s="7"/>
      <c r="AE403" s="7"/>
    </row>
    <row r="404" spans="1:31">
      <c r="A404" s="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Z404" s="7"/>
      <c r="AA404" s="7"/>
      <c r="AB404" s="7"/>
      <c r="AC404" s="7"/>
      <c r="AD404" s="7"/>
      <c r="AE404" s="7"/>
    </row>
    <row r="405" spans="1:31">
      <c r="A405" s="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Z405" s="7"/>
      <c r="AA405" s="7"/>
      <c r="AB405" s="7"/>
      <c r="AC405" s="7"/>
      <c r="AD405" s="7"/>
      <c r="AE405" s="7"/>
    </row>
    <row r="406" spans="1:31">
      <c r="A406" s="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Z406" s="7"/>
      <c r="AA406" s="7"/>
      <c r="AB406" s="7"/>
      <c r="AC406" s="7"/>
      <c r="AD406" s="7"/>
      <c r="AE406" s="7"/>
    </row>
    <row r="407" spans="1:31">
      <c r="A407" s="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Z407" s="7"/>
      <c r="AA407" s="7"/>
      <c r="AB407" s="7"/>
      <c r="AC407" s="7"/>
      <c r="AD407" s="7"/>
      <c r="AE407" s="7"/>
    </row>
    <row r="408" spans="1:31">
      <c r="A408" s="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Z408" s="7"/>
      <c r="AA408" s="7"/>
      <c r="AB408" s="7"/>
      <c r="AC408" s="7"/>
      <c r="AD408" s="7"/>
      <c r="AE408" s="7"/>
    </row>
    <row r="409" spans="1:31">
      <c r="A409" s="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Z409" s="7"/>
      <c r="AA409" s="7"/>
      <c r="AB409" s="7"/>
      <c r="AC409" s="7"/>
      <c r="AD409" s="7"/>
      <c r="AE409" s="7"/>
    </row>
    <row r="410" spans="1:31">
      <c r="A410" s="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Z410" s="7"/>
      <c r="AA410" s="7"/>
      <c r="AB410" s="7"/>
      <c r="AC410" s="7"/>
      <c r="AD410" s="7"/>
      <c r="AE410" s="7"/>
    </row>
    <row r="411" spans="1:31">
      <c r="A411" s="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Z411" s="7"/>
      <c r="AA411" s="7"/>
      <c r="AB411" s="7"/>
      <c r="AC411" s="7"/>
      <c r="AD411" s="7"/>
      <c r="AE411" s="7"/>
    </row>
    <row r="412" spans="1:31">
      <c r="A412" s="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Z412" s="7"/>
      <c r="AA412" s="7"/>
      <c r="AB412" s="7"/>
      <c r="AC412" s="7"/>
      <c r="AD412" s="7"/>
      <c r="AE412" s="7"/>
    </row>
    <row r="413" spans="1:31">
      <c r="A413" s="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Z413" s="7"/>
      <c r="AA413" s="7"/>
      <c r="AB413" s="7"/>
      <c r="AC413" s="7"/>
      <c r="AD413" s="7"/>
      <c r="AE413" s="7"/>
    </row>
    <row r="414" spans="1:31">
      <c r="A414" s="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Z414" s="7"/>
      <c r="AA414" s="7"/>
      <c r="AB414" s="7"/>
      <c r="AC414" s="7"/>
      <c r="AD414" s="7"/>
      <c r="AE414" s="7"/>
    </row>
    <row r="415" spans="1:31">
      <c r="A415" s="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Z415" s="7"/>
      <c r="AA415" s="7"/>
      <c r="AB415" s="7"/>
      <c r="AC415" s="7"/>
      <c r="AD415" s="7"/>
      <c r="AE415" s="7"/>
    </row>
    <row r="416" spans="1:31">
      <c r="A416" s="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Z416" s="7"/>
      <c r="AA416" s="7"/>
      <c r="AB416" s="7"/>
      <c r="AC416" s="7"/>
      <c r="AD416" s="7"/>
      <c r="AE416" s="7"/>
    </row>
    <row r="417" spans="1:31">
      <c r="A417" s="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Z417" s="7"/>
      <c r="AA417" s="7"/>
      <c r="AB417" s="7"/>
      <c r="AC417" s="7"/>
      <c r="AD417" s="7"/>
      <c r="AE417" s="7"/>
    </row>
    <row r="418" spans="1:31">
      <c r="A418" s="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Z418" s="7"/>
      <c r="AA418" s="7"/>
      <c r="AB418" s="7"/>
      <c r="AC418" s="7"/>
      <c r="AD418" s="7"/>
      <c r="AE418" s="7"/>
    </row>
    <row r="419" spans="1:31">
      <c r="A419" s="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Z419" s="7"/>
      <c r="AA419" s="7"/>
      <c r="AB419" s="7"/>
      <c r="AC419" s="7"/>
      <c r="AD419" s="7"/>
      <c r="AE419" s="7"/>
    </row>
    <row r="420" spans="1:31">
      <c r="A420" s="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Z420" s="7"/>
      <c r="AA420" s="7"/>
      <c r="AB420" s="7"/>
      <c r="AC420" s="7"/>
      <c r="AD420" s="7"/>
      <c r="AE420" s="7"/>
    </row>
    <row r="421" spans="1:31">
      <c r="A421" s="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Z421" s="7"/>
      <c r="AA421" s="7"/>
      <c r="AB421" s="7"/>
      <c r="AC421" s="7"/>
      <c r="AD421" s="7"/>
      <c r="AE421" s="7"/>
    </row>
    <row r="422" spans="1:31">
      <c r="A422" s="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Z422" s="7"/>
      <c r="AA422" s="7"/>
      <c r="AB422" s="7"/>
      <c r="AC422" s="7"/>
      <c r="AD422" s="7"/>
      <c r="AE422" s="7"/>
    </row>
    <row r="423" spans="1:31">
      <c r="A423" s="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Z423" s="7"/>
      <c r="AA423" s="7"/>
      <c r="AB423" s="7"/>
      <c r="AC423" s="7"/>
      <c r="AD423" s="7"/>
      <c r="AE423" s="7"/>
    </row>
    <row r="424" spans="1:31">
      <c r="A424" s="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Z424" s="7"/>
      <c r="AA424" s="7"/>
      <c r="AB424" s="7"/>
      <c r="AC424" s="7"/>
      <c r="AD424" s="7"/>
      <c r="AE424" s="7"/>
    </row>
    <row r="425" spans="1:31">
      <c r="A425" s="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Z425" s="7"/>
      <c r="AA425" s="7"/>
      <c r="AB425" s="7"/>
      <c r="AC425" s="7"/>
      <c r="AD425" s="7"/>
      <c r="AE425" s="7"/>
    </row>
    <row r="426" spans="1:31">
      <c r="A426" s="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Z426" s="7"/>
      <c r="AA426" s="7"/>
      <c r="AB426" s="7"/>
      <c r="AC426" s="7"/>
      <c r="AD426" s="7"/>
      <c r="AE426" s="7"/>
    </row>
    <row r="427" spans="1:31">
      <c r="A427" s="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Z427" s="7"/>
      <c r="AA427" s="7"/>
      <c r="AB427" s="7"/>
      <c r="AC427" s="7"/>
      <c r="AD427" s="7"/>
      <c r="AE427" s="7"/>
    </row>
    <row r="428" spans="1:31">
      <c r="A428" s="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Z428" s="7"/>
      <c r="AA428" s="7"/>
      <c r="AB428" s="7"/>
      <c r="AC428" s="7"/>
      <c r="AD428" s="7"/>
      <c r="AE428" s="7"/>
    </row>
    <row r="429" spans="1:31">
      <c r="A429" s="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Z429" s="7"/>
      <c r="AA429" s="7"/>
      <c r="AB429" s="7"/>
      <c r="AC429" s="7"/>
      <c r="AD429" s="7"/>
      <c r="AE429" s="7"/>
    </row>
    <row r="430" spans="1:31">
      <c r="A430" s="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Z430" s="7"/>
      <c r="AA430" s="7"/>
      <c r="AB430" s="7"/>
      <c r="AC430" s="7"/>
      <c r="AD430" s="7"/>
      <c r="AE430" s="7"/>
    </row>
    <row r="431" spans="1:31">
      <c r="A431" s="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Z431" s="7"/>
      <c r="AA431" s="7"/>
      <c r="AB431" s="7"/>
      <c r="AC431" s="7"/>
      <c r="AD431" s="7"/>
      <c r="AE431" s="7"/>
    </row>
    <row r="432" spans="1:31">
      <c r="A432" s="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Z432" s="7"/>
      <c r="AA432" s="7"/>
      <c r="AB432" s="7"/>
      <c r="AC432" s="7"/>
      <c r="AD432" s="7"/>
      <c r="AE432" s="7"/>
    </row>
    <row r="433" spans="1:31">
      <c r="A433" s="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Z433" s="7"/>
      <c r="AA433" s="7"/>
      <c r="AB433" s="7"/>
      <c r="AC433" s="7"/>
      <c r="AD433" s="7"/>
      <c r="AE433" s="7"/>
    </row>
    <row r="434" spans="1:31">
      <c r="A434" s="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Z434" s="7"/>
      <c r="AA434" s="7"/>
      <c r="AB434" s="7"/>
      <c r="AC434" s="7"/>
      <c r="AD434" s="7"/>
      <c r="AE434" s="7"/>
    </row>
    <row r="435" spans="1:31">
      <c r="A435" s="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Z435" s="7"/>
      <c r="AA435" s="7"/>
      <c r="AB435" s="7"/>
      <c r="AC435" s="7"/>
      <c r="AD435" s="7"/>
      <c r="AE435" s="7"/>
    </row>
    <row r="436" spans="1:31">
      <c r="A436" s="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Z436" s="7"/>
      <c r="AA436" s="7"/>
      <c r="AB436" s="7"/>
      <c r="AC436" s="7"/>
      <c r="AD436" s="7"/>
      <c r="AE436" s="7"/>
    </row>
    <row r="437" spans="1:31">
      <c r="A437" s="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Z437" s="7"/>
      <c r="AA437" s="7"/>
      <c r="AB437" s="7"/>
      <c r="AC437" s="7"/>
      <c r="AD437" s="7"/>
      <c r="AE437" s="7"/>
    </row>
    <row r="438" spans="1:31">
      <c r="A438" s="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Z438" s="7"/>
      <c r="AA438" s="7"/>
      <c r="AB438" s="7"/>
      <c r="AC438" s="7"/>
      <c r="AD438" s="7"/>
      <c r="AE438" s="7"/>
    </row>
    <row r="439" spans="1:31">
      <c r="A439" s="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Z439" s="7"/>
      <c r="AA439" s="7"/>
      <c r="AB439" s="7"/>
      <c r="AC439" s="7"/>
      <c r="AD439" s="7"/>
      <c r="AE439" s="7"/>
    </row>
    <row r="440" spans="1:31">
      <c r="A440" s="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Z440" s="7"/>
      <c r="AA440" s="7"/>
      <c r="AB440" s="7"/>
      <c r="AC440" s="7"/>
      <c r="AD440" s="7"/>
      <c r="AE440" s="7"/>
    </row>
    <row r="441" spans="1:31">
      <c r="A441" s="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Z441" s="7"/>
      <c r="AA441" s="7"/>
      <c r="AB441" s="7"/>
      <c r="AC441" s="7"/>
      <c r="AD441" s="7"/>
      <c r="AE441" s="7"/>
    </row>
    <row r="442" spans="1:31">
      <c r="A442" s="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Z442" s="7"/>
      <c r="AA442" s="7"/>
      <c r="AB442" s="7"/>
      <c r="AC442" s="7"/>
      <c r="AD442" s="7"/>
      <c r="AE442" s="7"/>
    </row>
    <row r="443" spans="1:31">
      <c r="A443" s="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Z443" s="7"/>
      <c r="AA443" s="7"/>
      <c r="AB443" s="7"/>
      <c r="AC443" s="7"/>
      <c r="AD443" s="7"/>
      <c r="AE443" s="7"/>
    </row>
    <row r="444" spans="1:31">
      <c r="A444" s="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Z444" s="7"/>
      <c r="AA444" s="7"/>
      <c r="AB444" s="7"/>
      <c r="AC444" s="7"/>
      <c r="AD444" s="7"/>
      <c r="AE444" s="7"/>
    </row>
    <row r="445" spans="1:31">
      <c r="A445" s="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Z445" s="7"/>
      <c r="AA445" s="7"/>
      <c r="AB445" s="7"/>
      <c r="AC445" s="7"/>
      <c r="AD445" s="7"/>
      <c r="AE445" s="7"/>
    </row>
    <row r="446" spans="1:31">
      <c r="A446" s="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Z446" s="7"/>
      <c r="AA446" s="7"/>
      <c r="AB446" s="7"/>
      <c r="AC446" s="7"/>
      <c r="AD446" s="7"/>
      <c r="AE446" s="7"/>
    </row>
    <row r="447" spans="1:31">
      <c r="A447" s="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Z447" s="7"/>
      <c r="AA447" s="7"/>
      <c r="AB447" s="7"/>
      <c r="AC447" s="7"/>
      <c r="AD447" s="7"/>
      <c r="AE447" s="7"/>
    </row>
    <row r="448" spans="1:31">
      <c r="A448" s="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Z448" s="7"/>
      <c r="AA448" s="7"/>
      <c r="AB448" s="7"/>
      <c r="AC448" s="7"/>
      <c r="AD448" s="7"/>
      <c r="AE448" s="7"/>
    </row>
    <row r="449" spans="1:31">
      <c r="A449" s="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Z449" s="7"/>
      <c r="AA449" s="7"/>
      <c r="AB449" s="7"/>
      <c r="AC449" s="7"/>
      <c r="AD449" s="7"/>
      <c r="AE449" s="7"/>
    </row>
    <row r="450" spans="1:31">
      <c r="A450" s="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Z450" s="7"/>
      <c r="AA450" s="7"/>
      <c r="AB450" s="7"/>
      <c r="AC450" s="7"/>
      <c r="AD450" s="7"/>
      <c r="AE450" s="7"/>
    </row>
    <row r="451" spans="1:31">
      <c r="A451" s="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Z451" s="7"/>
      <c r="AA451" s="7"/>
      <c r="AB451" s="7"/>
      <c r="AC451" s="7"/>
      <c r="AD451" s="7"/>
      <c r="AE451" s="7"/>
    </row>
    <row r="452" spans="1:31">
      <c r="A452" s="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Z452" s="7"/>
      <c r="AA452" s="7"/>
      <c r="AB452" s="7"/>
      <c r="AC452" s="7"/>
      <c r="AD452" s="7"/>
      <c r="AE452" s="7"/>
    </row>
    <row r="453" spans="1:31">
      <c r="A453" s="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Z453" s="7"/>
      <c r="AA453" s="7"/>
      <c r="AB453" s="7"/>
      <c r="AC453" s="7"/>
      <c r="AD453" s="7"/>
      <c r="AE453" s="7"/>
    </row>
    <row r="454" spans="1:31">
      <c r="A454" s="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Z454" s="7"/>
      <c r="AA454" s="7"/>
      <c r="AB454" s="7"/>
      <c r="AC454" s="7"/>
      <c r="AD454" s="7"/>
      <c r="AE454" s="7"/>
    </row>
    <row r="455" spans="1:31">
      <c r="A455" s="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Z455" s="7"/>
      <c r="AA455" s="7"/>
      <c r="AB455" s="7"/>
      <c r="AC455" s="7"/>
      <c r="AD455" s="7"/>
      <c r="AE455" s="7"/>
    </row>
    <row r="456" spans="1:31">
      <c r="A456" s="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Z456" s="7"/>
      <c r="AA456" s="7"/>
      <c r="AB456" s="7"/>
      <c r="AC456" s="7"/>
      <c r="AD456" s="7"/>
      <c r="AE456" s="7"/>
    </row>
    <row r="457" spans="1:31">
      <c r="A457" s="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Z457" s="7"/>
      <c r="AA457" s="7"/>
      <c r="AB457" s="7"/>
      <c r="AC457" s="7"/>
      <c r="AD457" s="7"/>
      <c r="AE457" s="7"/>
    </row>
    <row r="458" spans="1:31">
      <c r="A458" s="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Z458" s="7"/>
      <c r="AA458" s="7"/>
      <c r="AB458" s="7"/>
      <c r="AC458" s="7"/>
      <c r="AD458" s="7"/>
      <c r="AE458" s="7"/>
    </row>
    <row r="459" spans="1:31">
      <c r="A459" s="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Z459" s="7"/>
      <c r="AA459" s="7"/>
      <c r="AB459" s="7"/>
      <c r="AC459" s="7"/>
      <c r="AD459" s="7"/>
      <c r="AE459" s="7"/>
    </row>
    <row r="460" spans="1:31">
      <c r="A460" s="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Z460" s="7"/>
      <c r="AA460" s="7"/>
      <c r="AB460" s="7"/>
      <c r="AC460" s="7"/>
      <c r="AD460" s="7"/>
      <c r="AE460" s="7"/>
    </row>
    <row r="461" spans="1:31">
      <c r="A461" s="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Z461" s="7"/>
      <c r="AA461" s="7"/>
      <c r="AB461" s="7"/>
      <c r="AC461" s="7"/>
      <c r="AD461" s="7"/>
      <c r="AE461" s="7"/>
    </row>
    <row r="462" spans="1:31">
      <c r="A462" s="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Z462" s="7"/>
      <c r="AA462" s="7"/>
      <c r="AB462" s="7"/>
      <c r="AC462" s="7"/>
      <c r="AD462" s="7"/>
      <c r="AE462" s="7"/>
    </row>
    <row r="463" spans="1:31">
      <c r="A463" s="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Z463" s="7"/>
      <c r="AA463" s="7"/>
      <c r="AB463" s="7"/>
      <c r="AC463" s="7"/>
      <c r="AD463" s="7"/>
      <c r="AE463" s="7"/>
    </row>
    <row r="464" spans="1:31">
      <c r="A464" s="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Z464" s="7"/>
      <c r="AA464" s="7"/>
      <c r="AB464" s="7"/>
      <c r="AC464" s="7"/>
      <c r="AD464" s="7"/>
      <c r="AE464" s="7"/>
    </row>
    <row r="465" spans="1:31">
      <c r="A465" s="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Z465" s="7"/>
      <c r="AA465" s="7"/>
      <c r="AB465" s="7"/>
      <c r="AC465" s="7"/>
      <c r="AD465" s="7"/>
      <c r="AE465" s="7"/>
    </row>
    <row r="466" spans="1:31">
      <c r="A466" s="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Z466" s="7"/>
      <c r="AA466" s="7"/>
      <c r="AB466" s="7"/>
      <c r="AC466" s="7"/>
      <c r="AD466" s="7"/>
      <c r="AE466" s="7"/>
    </row>
    <row r="467" spans="1:31">
      <c r="A467" s="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Z467" s="7"/>
      <c r="AA467" s="7"/>
      <c r="AB467" s="7"/>
      <c r="AC467" s="7"/>
      <c r="AD467" s="7"/>
      <c r="AE467" s="7"/>
    </row>
    <row r="468" spans="1:31">
      <c r="A468" s="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Z468" s="7"/>
      <c r="AA468" s="7"/>
      <c r="AB468" s="7"/>
      <c r="AC468" s="7"/>
      <c r="AD468" s="7"/>
      <c r="AE468" s="7"/>
    </row>
    <row r="469" spans="1:31">
      <c r="A469" s="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Z469" s="7"/>
      <c r="AA469" s="7"/>
      <c r="AB469" s="7"/>
      <c r="AC469" s="7"/>
      <c r="AD469" s="7"/>
      <c r="AE469" s="7"/>
    </row>
    <row r="470" spans="1:31">
      <c r="A470" s="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Z470" s="7"/>
      <c r="AA470" s="7"/>
      <c r="AB470" s="7"/>
      <c r="AC470" s="7"/>
      <c r="AD470" s="7"/>
      <c r="AE470" s="7"/>
    </row>
    <row r="471" spans="1:31">
      <c r="A471" s="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Z471" s="7"/>
      <c r="AA471" s="7"/>
      <c r="AB471" s="7"/>
      <c r="AC471" s="7"/>
      <c r="AD471" s="7"/>
      <c r="AE471" s="7"/>
    </row>
    <row r="472" spans="1:31">
      <c r="A472" s="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Z472" s="7"/>
      <c r="AA472" s="7"/>
      <c r="AB472" s="7"/>
      <c r="AC472" s="7"/>
      <c r="AD472" s="7"/>
      <c r="AE472" s="7"/>
    </row>
    <row r="473" spans="1:31">
      <c r="A473" s="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Z473" s="7"/>
      <c r="AA473" s="7"/>
      <c r="AB473" s="7"/>
      <c r="AC473" s="7"/>
      <c r="AD473" s="7"/>
      <c r="AE473" s="7"/>
    </row>
    <row r="474" spans="1:31">
      <c r="A474" s="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Z474" s="7"/>
      <c r="AA474" s="7"/>
      <c r="AB474" s="7"/>
      <c r="AC474" s="7"/>
      <c r="AD474" s="7"/>
      <c r="AE474" s="7"/>
    </row>
    <row r="475" spans="1:31">
      <c r="A475" s="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Z475" s="7"/>
      <c r="AA475" s="7"/>
      <c r="AB475" s="7"/>
      <c r="AC475" s="7"/>
      <c r="AD475" s="7"/>
      <c r="AE475" s="7"/>
    </row>
    <row r="476" spans="1:31">
      <c r="A476" s="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Z476" s="7"/>
      <c r="AA476" s="7"/>
      <c r="AB476" s="7"/>
      <c r="AC476" s="7"/>
      <c r="AD476" s="7"/>
      <c r="AE476" s="7"/>
    </row>
    <row r="477" spans="1:31">
      <c r="A477" s="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Z477" s="7"/>
      <c r="AA477" s="7"/>
      <c r="AB477" s="7"/>
      <c r="AC477" s="7"/>
      <c r="AD477" s="7"/>
      <c r="AE477" s="7"/>
    </row>
    <row r="478" spans="1:31">
      <c r="A478" s="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Z478" s="7"/>
      <c r="AA478" s="7"/>
      <c r="AB478" s="7"/>
      <c r="AC478" s="7"/>
      <c r="AD478" s="7"/>
      <c r="AE478" s="7"/>
    </row>
    <row r="479" spans="1:31">
      <c r="A479" s="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Z479" s="7"/>
      <c r="AA479" s="7"/>
      <c r="AB479" s="7"/>
      <c r="AC479" s="7"/>
      <c r="AD479" s="7"/>
      <c r="AE479" s="7"/>
    </row>
    <row r="480" spans="1:31">
      <c r="A480" s="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Z480" s="7"/>
      <c r="AA480" s="7"/>
      <c r="AB480" s="7"/>
      <c r="AC480" s="7"/>
      <c r="AD480" s="7"/>
      <c r="AE480" s="7"/>
    </row>
    <row r="481" spans="1:31">
      <c r="A481" s="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Z481" s="7"/>
      <c r="AA481" s="7"/>
      <c r="AB481" s="7"/>
      <c r="AC481" s="7"/>
      <c r="AD481" s="7"/>
      <c r="AE481" s="7"/>
    </row>
    <row r="482" spans="1:31">
      <c r="A482" s="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Z482" s="7"/>
      <c r="AA482" s="7"/>
      <c r="AB482" s="7"/>
      <c r="AC482" s="7"/>
      <c r="AD482" s="7"/>
      <c r="AE482" s="7"/>
    </row>
    <row r="483" spans="1:31">
      <c r="A483" s="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Z483" s="7"/>
      <c r="AA483" s="7"/>
      <c r="AB483" s="7"/>
      <c r="AC483" s="7"/>
      <c r="AD483" s="7"/>
      <c r="AE483" s="7"/>
    </row>
    <row r="484" spans="1:31">
      <c r="A484" s="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Z484" s="7"/>
      <c r="AA484" s="7"/>
      <c r="AB484" s="7"/>
      <c r="AC484" s="7"/>
      <c r="AD484" s="7"/>
      <c r="AE484" s="7"/>
    </row>
    <row r="485" spans="1:31">
      <c r="A485" s="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Z485" s="7"/>
      <c r="AA485" s="7"/>
      <c r="AB485" s="7"/>
      <c r="AC485" s="7"/>
      <c r="AD485" s="7"/>
      <c r="AE485" s="7"/>
    </row>
    <row r="486" spans="1:31">
      <c r="A486" s="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Z486" s="7"/>
      <c r="AA486" s="7"/>
      <c r="AB486" s="7"/>
      <c r="AC486" s="7"/>
      <c r="AD486" s="7"/>
      <c r="AE486" s="7"/>
    </row>
    <row r="487" spans="1:31">
      <c r="A487" s="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Z487" s="7"/>
      <c r="AA487" s="7"/>
      <c r="AB487" s="7"/>
      <c r="AC487" s="7"/>
      <c r="AD487" s="7"/>
      <c r="AE487" s="7"/>
    </row>
    <row r="488" spans="1:31">
      <c r="A488" s="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Z488" s="7"/>
      <c r="AA488" s="7"/>
      <c r="AB488" s="7"/>
      <c r="AC488" s="7"/>
      <c r="AD488" s="7"/>
      <c r="AE488" s="7"/>
    </row>
    <row r="489" spans="1:31">
      <c r="A489" s="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Z489" s="7"/>
      <c r="AA489" s="7"/>
      <c r="AB489" s="7"/>
      <c r="AC489" s="7"/>
      <c r="AD489" s="7"/>
      <c r="AE489" s="7"/>
    </row>
    <row r="490" spans="1:31">
      <c r="A490" s="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Z490" s="7"/>
      <c r="AA490" s="7"/>
      <c r="AB490" s="7"/>
      <c r="AC490" s="7"/>
      <c r="AD490" s="7"/>
      <c r="AE490" s="7"/>
    </row>
    <row r="491" spans="1:31">
      <c r="A491" s="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Z491" s="7"/>
      <c r="AA491" s="7"/>
      <c r="AB491" s="7"/>
      <c r="AC491" s="7"/>
      <c r="AD491" s="7"/>
      <c r="AE491" s="7"/>
    </row>
    <row r="492" spans="1:31">
      <c r="A492" s="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Z492" s="7"/>
      <c r="AA492" s="7"/>
      <c r="AB492" s="7"/>
      <c r="AC492" s="7"/>
      <c r="AD492" s="7"/>
      <c r="AE492" s="7"/>
    </row>
    <row r="493" spans="1:31">
      <c r="A493" s="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Z493" s="7"/>
      <c r="AA493" s="7"/>
      <c r="AB493" s="7"/>
      <c r="AC493" s="7"/>
      <c r="AD493" s="7"/>
      <c r="AE493" s="7"/>
    </row>
    <row r="494" spans="1:31">
      <c r="A494" s="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Z494" s="7"/>
      <c r="AA494" s="7"/>
      <c r="AB494" s="7"/>
      <c r="AC494" s="7"/>
      <c r="AD494" s="7"/>
      <c r="AE494" s="7"/>
    </row>
    <row r="495" spans="1:31">
      <c r="A495" s="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Z495" s="7"/>
      <c r="AA495" s="7"/>
      <c r="AB495" s="7"/>
      <c r="AC495" s="7"/>
      <c r="AD495" s="7"/>
      <c r="AE495" s="7"/>
    </row>
    <row r="496" spans="1:31">
      <c r="A496" s="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Z496" s="7"/>
      <c r="AA496" s="7"/>
      <c r="AB496" s="7"/>
      <c r="AC496" s="7"/>
      <c r="AD496" s="7"/>
      <c r="AE496" s="7"/>
    </row>
    <row r="497" spans="1:31">
      <c r="A497" s="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Z497" s="7"/>
      <c r="AA497" s="7"/>
      <c r="AB497" s="7"/>
      <c r="AC497" s="7"/>
      <c r="AD497" s="7"/>
      <c r="AE497" s="7"/>
    </row>
    <row r="498" spans="1:31">
      <c r="A498" s="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Z498" s="7"/>
      <c r="AA498" s="7"/>
      <c r="AB498" s="7"/>
      <c r="AC498" s="7"/>
      <c r="AD498" s="7"/>
      <c r="AE498" s="7"/>
    </row>
    <row r="499" spans="1:31">
      <c r="A499" s="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Z499" s="7"/>
      <c r="AA499" s="7"/>
      <c r="AB499" s="7"/>
      <c r="AC499" s="7"/>
      <c r="AD499" s="7"/>
      <c r="AE499" s="7"/>
    </row>
    <row r="500" spans="1:31">
      <c r="A500" s="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Z500" s="7"/>
      <c r="AA500" s="7"/>
      <c r="AB500" s="7"/>
      <c r="AC500" s="7"/>
      <c r="AD500" s="7"/>
      <c r="AE500" s="7"/>
    </row>
    <row r="501" spans="1:31">
      <c r="A501" s="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Z501" s="7"/>
      <c r="AA501" s="7"/>
      <c r="AB501" s="7"/>
      <c r="AC501" s="7"/>
      <c r="AD501" s="7"/>
      <c r="AE501" s="7"/>
    </row>
    <row r="502" spans="1:31">
      <c r="A502" s="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Z502" s="7"/>
      <c r="AA502" s="7"/>
      <c r="AB502" s="7"/>
      <c r="AC502" s="7"/>
      <c r="AD502" s="7"/>
      <c r="AE502" s="7"/>
    </row>
    <row r="503" spans="1:31">
      <c r="A503" s="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Z503" s="7"/>
      <c r="AA503" s="7"/>
      <c r="AB503" s="7"/>
      <c r="AC503" s="7"/>
      <c r="AD503" s="7"/>
      <c r="AE503" s="7"/>
    </row>
    <row r="504" spans="1:31">
      <c r="A504" s="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Z504" s="7"/>
      <c r="AA504" s="7"/>
      <c r="AB504" s="7"/>
      <c r="AC504" s="7"/>
      <c r="AD504" s="7"/>
      <c r="AE504" s="7"/>
    </row>
    <row r="505" spans="1:31">
      <c r="A505" s="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Z505" s="7"/>
      <c r="AA505" s="7"/>
      <c r="AB505" s="7"/>
      <c r="AC505" s="7"/>
      <c r="AD505" s="7"/>
      <c r="AE505" s="7"/>
    </row>
    <row r="506" spans="1:31">
      <c r="A506" s="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Z506" s="7"/>
      <c r="AA506" s="7"/>
      <c r="AB506" s="7"/>
      <c r="AC506" s="7"/>
      <c r="AD506" s="7"/>
      <c r="AE506" s="7"/>
    </row>
    <row r="507" spans="1:31">
      <c r="A507" s="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Z507" s="7"/>
      <c r="AA507" s="7"/>
      <c r="AB507" s="7"/>
      <c r="AC507" s="7"/>
      <c r="AD507" s="7"/>
      <c r="AE507" s="7"/>
    </row>
    <row r="508" spans="1:31">
      <c r="A508" s="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Z508" s="7"/>
      <c r="AA508" s="7"/>
      <c r="AB508" s="7"/>
      <c r="AC508" s="7"/>
      <c r="AD508" s="7"/>
      <c r="AE508" s="7"/>
    </row>
    <row r="509" spans="1:31">
      <c r="A509" s="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Z509" s="7"/>
      <c r="AA509" s="7"/>
      <c r="AB509" s="7"/>
      <c r="AC509" s="7"/>
      <c r="AD509" s="7"/>
      <c r="AE509" s="7"/>
    </row>
    <row r="510" spans="1:31">
      <c r="A510" s="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Z510" s="7"/>
      <c r="AA510" s="7"/>
      <c r="AB510" s="7"/>
      <c r="AC510" s="7"/>
      <c r="AD510" s="7"/>
      <c r="AE510" s="7"/>
    </row>
    <row r="511" spans="1:31">
      <c r="A511" s="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Z511" s="7"/>
      <c r="AA511" s="7"/>
      <c r="AB511" s="7"/>
      <c r="AC511" s="7"/>
      <c r="AD511" s="7"/>
      <c r="AE511" s="7"/>
    </row>
    <row r="512" spans="1:31">
      <c r="A512" s="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Z512" s="7"/>
      <c r="AA512" s="7"/>
      <c r="AB512" s="7"/>
      <c r="AC512" s="7"/>
      <c r="AD512" s="7"/>
      <c r="AE512" s="7"/>
    </row>
    <row r="513" spans="1:31">
      <c r="A513" s="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Z513" s="7"/>
      <c r="AA513" s="7"/>
      <c r="AB513" s="7"/>
      <c r="AC513" s="7"/>
      <c r="AD513" s="7"/>
      <c r="AE513" s="7"/>
    </row>
    <row r="514" spans="1:31">
      <c r="A514" s="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Z514" s="7"/>
      <c r="AA514" s="7"/>
      <c r="AB514" s="7"/>
      <c r="AC514" s="7"/>
      <c r="AD514" s="7"/>
      <c r="AE514" s="7"/>
    </row>
    <row r="515" spans="1:31">
      <c r="A515" s="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Z515" s="7"/>
      <c r="AA515" s="7"/>
      <c r="AB515" s="7"/>
      <c r="AC515" s="7"/>
      <c r="AD515" s="7"/>
      <c r="AE515" s="7"/>
    </row>
    <row r="516" spans="1:31">
      <c r="A516" s="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Z516" s="7"/>
      <c r="AA516" s="7"/>
      <c r="AB516" s="7"/>
      <c r="AC516" s="7"/>
      <c r="AD516" s="7"/>
      <c r="AE516" s="7"/>
    </row>
    <row r="517" spans="1:31">
      <c r="A517" s="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Z517" s="7"/>
      <c r="AA517" s="7"/>
      <c r="AB517" s="7"/>
      <c r="AC517" s="7"/>
      <c r="AD517" s="7"/>
      <c r="AE517" s="7"/>
    </row>
    <row r="518" spans="1:31">
      <c r="A518" s="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Z518" s="7"/>
      <c r="AA518" s="7"/>
      <c r="AB518" s="7"/>
      <c r="AC518" s="7"/>
      <c r="AD518" s="7"/>
      <c r="AE518" s="7"/>
    </row>
    <row r="519" spans="1:31">
      <c r="A519" s="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Z519" s="7"/>
      <c r="AA519" s="7"/>
      <c r="AB519" s="7"/>
      <c r="AC519" s="7"/>
      <c r="AD519" s="7"/>
      <c r="AE519" s="7"/>
    </row>
    <row r="520" spans="1:31">
      <c r="A520" s="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Z520" s="7"/>
      <c r="AA520" s="7"/>
      <c r="AB520" s="7"/>
      <c r="AC520" s="7"/>
      <c r="AD520" s="7"/>
      <c r="AE520" s="7"/>
    </row>
    <row r="521" spans="1:31">
      <c r="A521" s="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Z521" s="7"/>
      <c r="AA521" s="7"/>
      <c r="AB521" s="7"/>
      <c r="AC521" s="7"/>
      <c r="AD521" s="7"/>
      <c r="AE521" s="7"/>
    </row>
    <row r="522" spans="1:31">
      <c r="A522" s="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Z522" s="7"/>
      <c r="AA522" s="7"/>
      <c r="AB522" s="7"/>
      <c r="AC522" s="7"/>
      <c r="AD522" s="7"/>
      <c r="AE522" s="7"/>
    </row>
    <row r="523" spans="1:31">
      <c r="A523" s="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Z523" s="7"/>
      <c r="AA523" s="7"/>
      <c r="AB523" s="7"/>
      <c r="AC523" s="7"/>
      <c r="AD523" s="7"/>
      <c r="AE523" s="7"/>
    </row>
    <row r="524" spans="1:31">
      <c r="A524" s="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Z524" s="7"/>
      <c r="AA524" s="7"/>
      <c r="AB524" s="7"/>
      <c r="AC524" s="7"/>
      <c r="AD524" s="7"/>
      <c r="AE524" s="7"/>
    </row>
    <row r="525" spans="1:31">
      <c r="A525" s="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Z525" s="7"/>
      <c r="AA525" s="7"/>
      <c r="AB525" s="7"/>
      <c r="AC525" s="7"/>
      <c r="AD525" s="7"/>
      <c r="AE525" s="7"/>
    </row>
    <row r="526" spans="1:31">
      <c r="A526" s="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Z526" s="7"/>
      <c r="AA526" s="7"/>
      <c r="AB526" s="7"/>
      <c r="AC526" s="7"/>
      <c r="AD526" s="7"/>
      <c r="AE526" s="7"/>
    </row>
    <row r="527" spans="1:31">
      <c r="A527" s="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Z527" s="7"/>
      <c r="AA527" s="7"/>
      <c r="AB527" s="7"/>
      <c r="AC527" s="7"/>
      <c r="AD527" s="7"/>
      <c r="AE527" s="7"/>
    </row>
    <row r="528" spans="1:31">
      <c r="A528" s="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Z528" s="7"/>
      <c r="AA528" s="7"/>
      <c r="AB528" s="7"/>
      <c r="AC528" s="7"/>
      <c r="AD528" s="7"/>
      <c r="AE528" s="7"/>
    </row>
    <row r="529" spans="1:31">
      <c r="A529" s="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Z529" s="7"/>
      <c r="AA529" s="7"/>
      <c r="AB529" s="7"/>
      <c r="AC529" s="7"/>
      <c r="AD529" s="7"/>
      <c r="AE529" s="7"/>
    </row>
    <row r="530" spans="1:31">
      <c r="A530" s="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Z530" s="7"/>
      <c r="AA530" s="7"/>
      <c r="AB530" s="7"/>
      <c r="AC530" s="7"/>
      <c r="AD530" s="7"/>
      <c r="AE530" s="7"/>
    </row>
    <row r="531" spans="1:31">
      <c r="A531" s="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Z531" s="7"/>
      <c r="AA531" s="7"/>
      <c r="AB531" s="7"/>
      <c r="AC531" s="7"/>
      <c r="AD531" s="7"/>
      <c r="AE531" s="7"/>
    </row>
    <row r="532" spans="1:31">
      <c r="A532" s="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Z532" s="7"/>
      <c r="AA532" s="7"/>
      <c r="AB532" s="7"/>
      <c r="AC532" s="7"/>
      <c r="AD532" s="7"/>
      <c r="AE532" s="7"/>
    </row>
    <row r="533" spans="1:31">
      <c r="A533" s="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Z533" s="7"/>
      <c r="AA533" s="7"/>
      <c r="AB533" s="7"/>
      <c r="AC533" s="7"/>
      <c r="AD533" s="7"/>
      <c r="AE533" s="7"/>
    </row>
    <row r="534" spans="1:31">
      <c r="A534" s="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Z534" s="7"/>
      <c r="AA534" s="7"/>
      <c r="AB534" s="7"/>
      <c r="AC534" s="7"/>
      <c r="AD534" s="7"/>
      <c r="AE534" s="7"/>
    </row>
    <row r="535" spans="1:31">
      <c r="A535" s="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Z535" s="7"/>
      <c r="AA535" s="7"/>
      <c r="AB535" s="7"/>
      <c r="AC535" s="7"/>
      <c r="AD535" s="7"/>
      <c r="AE535" s="7"/>
    </row>
    <row r="536" spans="1:31">
      <c r="A536" s="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Z536" s="7"/>
      <c r="AA536" s="7"/>
      <c r="AB536" s="7"/>
      <c r="AC536" s="7"/>
      <c r="AD536" s="7"/>
      <c r="AE536" s="7"/>
    </row>
    <row r="537" spans="1:31">
      <c r="A537" s="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Z537" s="7"/>
      <c r="AA537" s="7"/>
      <c r="AB537" s="7"/>
      <c r="AC537" s="7"/>
      <c r="AD537" s="7"/>
      <c r="AE537" s="7"/>
    </row>
    <row r="538" spans="1:31">
      <c r="A538" s="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Z538" s="7"/>
      <c r="AA538" s="7"/>
      <c r="AB538" s="7"/>
      <c r="AC538" s="7"/>
      <c r="AD538" s="7"/>
      <c r="AE538" s="7"/>
    </row>
    <row r="539" spans="1:31">
      <c r="A539" s="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Z539" s="7"/>
      <c r="AA539" s="7"/>
      <c r="AB539" s="7"/>
      <c r="AC539" s="7"/>
      <c r="AD539" s="7"/>
      <c r="AE539" s="7"/>
    </row>
    <row r="540" spans="1:31">
      <c r="A540" s="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Z540" s="7"/>
      <c r="AA540" s="7"/>
      <c r="AB540" s="7"/>
      <c r="AC540" s="7"/>
      <c r="AD540" s="7"/>
      <c r="AE540" s="7"/>
    </row>
    <row r="541" spans="1:31">
      <c r="A541" s="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Z541" s="7"/>
      <c r="AA541" s="7"/>
      <c r="AB541" s="7"/>
      <c r="AC541" s="7"/>
      <c r="AD541" s="7"/>
      <c r="AE541" s="7"/>
    </row>
    <row r="542" spans="1:31">
      <c r="A542" s="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Z542" s="7"/>
      <c r="AA542" s="7"/>
      <c r="AB542" s="7"/>
      <c r="AC542" s="7"/>
      <c r="AD542" s="7"/>
      <c r="AE542" s="7"/>
    </row>
    <row r="543" spans="1:31">
      <c r="A543" s="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Z543" s="7"/>
      <c r="AA543" s="7"/>
      <c r="AB543" s="7"/>
      <c r="AC543" s="7"/>
      <c r="AD543" s="7"/>
      <c r="AE543" s="7"/>
    </row>
    <row r="544" spans="1:31">
      <c r="A544" s="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Z544" s="7"/>
      <c r="AA544" s="7"/>
      <c r="AB544" s="7"/>
      <c r="AC544" s="7"/>
      <c r="AD544" s="7"/>
      <c r="AE544" s="7"/>
    </row>
    <row r="545" spans="1:31">
      <c r="A545" s="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Z545" s="7"/>
      <c r="AA545" s="7"/>
      <c r="AB545" s="7"/>
      <c r="AC545" s="7"/>
      <c r="AD545" s="7"/>
      <c r="AE545" s="7"/>
    </row>
    <row r="546" spans="1:31">
      <c r="A546" s="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Z546" s="7"/>
      <c r="AA546" s="7"/>
      <c r="AB546" s="7"/>
      <c r="AC546" s="7"/>
      <c r="AD546" s="7"/>
      <c r="AE546" s="7"/>
    </row>
    <row r="547" spans="1:31">
      <c r="A547" s="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Z547" s="7"/>
      <c r="AA547" s="7"/>
      <c r="AB547" s="7"/>
      <c r="AC547" s="7"/>
      <c r="AD547" s="7"/>
      <c r="AE547" s="7"/>
    </row>
    <row r="548" spans="1:31">
      <c r="A548" s="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Z548" s="7"/>
      <c r="AA548" s="7"/>
      <c r="AB548" s="7"/>
      <c r="AC548" s="7"/>
      <c r="AD548" s="7"/>
      <c r="AE548" s="7"/>
    </row>
    <row r="549" spans="1:31">
      <c r="A549" s="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Z549" s="7"/>
      <c r="AA549" s="7"/>
      <c r="AB549" s="7"/>
      <c r="AC549" s="7"/>
      <c r="AD549" s="7"/>
      <c r="AE549" s="7"/>
    </row>
    <row r="550" spans="1:31">
      <c r="A550" s="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Z550" s="7"/>
      <c r="AA550" s="7"/>
      <c r="AB550" s="7"/>
      <c r="AC550" s="7"/>
      <c r="AD550" s="7"/>
      <c r="AE550" s="7"/>
    </row>
    <row r="551" spans="1:31">
      <c r="A551" s="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Z551" s="7"/>
      <c r="AA551" s="7"/>
      <c r="AB551" s="7"/>
      <c r="AC551" s="7"/>
      <c r="AD551" s="7"/>
      <c r="AE551" s="7"/>
    </row>
    <row r="552" spans="1:31">
      <c r="A552" s="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Z552" s="7"/>
      <c r="AA552" s="7"/>
      <c r="AB552" s="7"/>
      <c r="AC552" s="7"/>
      <c r="AD552" s="7"/>
      <c r="AE552" s="7"/>
    </row>
    <row r="553" spans="1:31">
      <c r="A553" s="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Z553" s="7"/>
      <c r="AA553" s="7"/>
      <c r="AB553" s="7"/>
      <c r="AC553" s="7"/>
      <c r="AD553" s="7"/>
      <c r="AE553" s="7"/>
    </row>
    <row r="554" spans="1:31">
      <c r="A554" s="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Z554" s="7"/>
      <c r="AA554" s="7"/>
      <c r="AB554" s="7"/>
      <c r="AC554" s="7"/>
      <c r="AD554" s="7"/>
      <c r="AE554" s="7"/>
    </row>
    <row r="555" spans="1:31">
      <c r="A555" s="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Z555" s="7"/>
      <c r="AA555" s="7"/>
      <c r="AB555" s="7"/>
      <c r="AC555" s="7"/>
      <c r="AD555" s="7"/>
      <c r="AE555" s="7"/>
    </row>
    <row r="556" spans="1:31">
      <c r="A556" s="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Z556" s="7"/>
      <c r="AA556" s="7"/>
      <c r="AB556" s="7"/>
      <c r="AC556" s="7"/>
      <c r="AD556" s="7"/>
      <c r="AE556" s="7"/>
    </row>
    <row r="557" spans="1:31">
      <c r="A557" s="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Z557" s="7"/>
      <c r="AA557" s="7"/>
      <c r="AB557" s="7"/>
      <c r="AC557" s="7"/>
      <c r="AD557" s="7"/>
      <c r="AE557" s="7"/>
    </row>
    <row r="558" spans="1:31">
      <c r="A558" s="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Z558" s="7"/>
      <c r="AA558" s="7"/>
      <c r="AB558" s="7"/>
      <c r="AC558" s="7"/>
      <c r="AD558" s="7"/>
      <c r="AE558" s="7"/>
    </row>
    <row r="559" spans="1:31">
      <c r="A559" s="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Z559" s="7"/>
      <c r="AA559" s="7"/>
      <c r="AB559" s="7"/>
      <c r="AC559" s="7"/>
      <c r="AD559" s="7"/>
      <c r="AE559" s="7"/>
    </row>
    <row r="560" spans="1:31">
      <c r="A560" s="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Z560" s="7"/>
      <c r="AA560" s="7"/>
      <c r="AB560" s="7"/>
      <c r="AC560" s="7"/>
      <c r="AD560" s="7"/>
      <c r="AE560" s="7"/>
    </row>
    <row r="561" spans="1:31">
      <c r="A561" s="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Z561" s="7"/>
      <c r="AA561" s="7"/>
      <c r="AB561" s="7"/>
      <c r="AC561" s="7"/>
      <c r="AD561" s="7"/>
      <c r="AE561" s="7"/>
    </row>
    <row r="562" spans="1:31">
      <c r="A562" s="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Z562" s="7"/>
      <c r="AA562" s="7"/>
      <c r="AB562" s="7"/>
      <c r="AC562" s="7"/>
      <c r="AD562" s="7"/>
      <c r="AE562" s="7"/>
    </row>
    <row r="563" spans="1:31">
      <c r="A563" s="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Z563" s="7"/>
      <c r="AA563" s="7"/>
      <c r="AB563" s="7"/>
      <c r="AC563" s="7"/>
      <c r="AD563" s="7"/>
      <c r="AE563" s="7"/>
    </row>
    <row r="564" spans="1:31">
      <c r="A564" s="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Z564" s="7"/>
      <c r="AA564" s="7"/>
      <c r="AB564" s="7"/>
      <c r="AC564" s="7"/>
      <c r="AD564" s="7"/>
      <c r="AE564" s="7"/>
    </row>
    <row r="565" spans="1:31">
      <c r="A565" s="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Z565" s="7"/>
      <c r="AA565" s="7"/>
      <c r="AB565" s="7"/>
      <c r="AC565" s="7"/>
      <c r="AD565" s="7"/>
      <c r="AE565" s="7"/>
    </row>
    <row r="566" spans="1:31">
      <c r="A566" s="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Z566" s="7"/>
      <c r="AA566" s="7"/>
      <c r="AB566" s="7"/>
      <c r="AC566" s="7"/>
      <c r="AD566" s="7"/>
      <c r="AE566" s="7"/>
    </row>
    <row r="567" spans="1:31">
      <c r="A567" s="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Z567" s="7"/>
      <c r="AA567" s="7"/>
      <c r="AB567" s="7"/>
      <c r="AC567" s="7"/>
      <c r="AD567" s="7"/>
      <c r="AE567" s="7"/>
    </row>
    <row r="568" spans="1:31">
      <c r="A568" s="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Z568" s="7"/>
      <c r="AA568" s="7"/>
      <c r="AB568" s="7"/>
      <c r="AC568" s="7"/>
      <c r="AD568" s="7"/>
      <c r="AE568" s="7"/>
    </row>
    <row r="569" spans="1:31">
      <c r="A569" s="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Z569" s="7"/>
      <c r="AA569" s="7"/>
      <c r="AB569" s="7"/>
      <c r="AC569" s="7"/>
      <c r="AD569" s="7"/>
      <c r="AE569" s="7"/>
    </row>
    <row r="570" spans="1:31">
      <c r="A570" s="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Z570" s="7"/>
      <c r="AA570" s="7"/>
      <c r="AB570" s="7"/>
      <c r="AC570" s="7"/>
      <c r="AD570" s="7"/>
      <c r="AE570" s="7"/>
    </row>
    <row r="571" spans="1:31">
      <c r="A571" s="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Z571" s="7"/>
      <c r="AA571" s="7"/>
      <c r="AB571" s="7"/>
      <c r="AC571" s="7"/>
      <c r="AD571" s="7"/>
      <c r="AE571" s="7"/>
    </row>
    <row r="572" spans="1:31">
      <c r="A572" s="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Z572" s="7"/>
      <c r="AA572" s="7"/>
      <c r="AB572" s="7"/>
      <c r="AC572" s="7"/>
      <c r="AD572" s="7"/>
      <c r="AE572" s="7"/>
    </row>
    <row r="573" spans="1:31">
      <c r="A573" s="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Z573" s="7"/>
      <c r="AA573" s="7"/>
      <c r="AB573" s="7"/>
      <c r="AC573" s="7"/>
      <c r="AD573" s="7"/>
      <c r="AE573" s="7"/>
    </row>
    <row r="574" spans="1:31">
      <c r="A574" s="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Z574" s="7"/>
      <c r="AA574" s="7"/>
      <c r="AB574" s="7"/>
      <c r="AC574" s="7"/>
      <c r="AD574" s="7"/>
      <c r="AE574" s="7"/>
    </row>
    <row r="575" spans="1:31">
      <c r="A575" s="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Z575" s="7"/>
      <c r="AA575" s="7"/>
      <c r="AB575" s="7"/>
      <c r="AC575" s="7"/>
      <c r="AD575" s="7"/>
      <c r="AE575" s="7"/>
    </row>
    <row r="576" spans="1:31">
      <c r="A576" s="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Z576" s="7"/>
      <c r="AA576" s="7"/>
      <c r="AB576" s="7"/>
      <c r="AC576" s="7"/>
      <c r="AD576" s="7"/>
      <c r="AE576" s="7"/>
    </row>
    <row r="577" spans="1:31">
      <c r="A577" s="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Z577" s="7"/>
      <c r="AA577" s="7"/>
      <c r="AB577" s="7"/>
      <c r="AC577" s="7"/>
      <c r="AD577" s="7"/>
      <c r="AE577" s="7"/>
    </row>
    <row r="578" spans="1:31">
      <c r="A578" s="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Z578" s="7"/>
      <c r="AA578" s="7"/>
      <c r="AB578" s="7"/>
      <c r="AC578" s="7"/>
      <c r="AD578" s="7"/>
      <c r="AE578" s="7"/>
    </row>
    <row r="579" spans="1:31">
      <c r="A579" s="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Z579" s="7"/>
      <c r="AA579" s="7"/>
      <c r="AB579" s="7"/>
      <c r="AC579" s="7"/>
      <c r="AD579" s="7"/>
      <c r="AE579" s="7"/>
    </row>
    <row r="580" spans="1:31">
      <c r="A580" s="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Z580" s="7"/>
      <c r="AA580" s="7"/>
      <c r="AB580" s="7"/>
      <c r="AC580" s="7"/>
      <c r="AD580" s="7"/>
      <c r="AE580" s="7"/>
    </row>
    <row r="581" spans="1:31">
      <c r="A581" s="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Z581" s="7"/>
      <c r="AA581" s="7"/>
      <c r="AB581" s="7"/>
      <c r="AC581" s="7"/>
      <c r="AD581" s="7"/>
      <c r="AE581" s="7"/>
    </row>
    <row r="582" spans="1:31">
      <c r="A582" s="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Z582" s="7"/>
      <c r="AA582" s="7"/>
      <c r="AB582" s="7"/>
      <c r="AC582" s="7"/>
      <c r="AD582" s="7"/>
      <c r="AE582" s="7"/>
    </row>
    <row r="583" spans="1:31">
      <c r="A583" s="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Z583" s="7"/>
      <c r="AA583" s="7"/>
      <c r="AB583" s="7"/>
      <c r="AC583" s="7"/>
      <c r="AD583" s="7"/>
      <c r="AE583" s="7"/>
    </row>
    <row r="584" spans="1:31">
      <c r="A584" s="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Z584" s="7"/>
      <c r="AA584" s="7"/>
      <c r="AB584" s="7"/>
      <c r="AC584" s="7"/>
      <c r="AD584" s="7"/>
      <c r="AE584" s="7"/>
    </row>
    <row r="585" spans="1:31">
      <c r="A585" s="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Z585" s="7"/>
      <c r="AA585" s="7"/>
      <c r="AB585" s="7"/>
      <c r="AC585" s="7"/>
      <c r="AD585" s="7"/>
      <c r="AE585" s="7"/>
    </row>
    <row r="586" spans="1:31">
      <c r="A586" s="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Z586" s="7"/>
      <c r="AA586" s="7"/>
      <c r="AB586" s="7"/>
      <c r="AC586" s="7"/>
      <c r="AD586" s="7"/>
      <c r="AE586" s="7"/>
    </row>
    <row r="587" spans="1:31">
      <c r="A587" s="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Z587" s="7"/>
      <c r="AA587" s="7"/>
      <c r="AB587" s="7"/>
      <c r="AC587" s="7"/>
      <c r="AD587" s="7"/>
      <c r="AE587" s="7"/>
    </row>
    <row r="588" spans="1:31">
      <c r="A588" s="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Z588" s="7"/>
      <c r="AA588" s="7"/>
      <c r="AB588" s="7"/>
      <c r="AC588" s="7"/>
      <c r="AD588" s="7"/>
      <c r="AE588" s="7"/>
    </row>
    <row r="589" spans="1:31">
      <c r="A589" s="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Z589" s="7"/>
      <c r="AA589" s="7"/>
      <c r="AB589" s="7"/>
      <c r="AC589" s="7"/>
      <c r="AD589" s="7"/>
      <c r="AE589" s="7"/>
    </row>
    <row r="590" spans="1:31">
      <c r="A590" s="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Z590" s="7"/>
      <c r="AA590" s="7"/>
      <c r="AB590" s="7"/>
      <c r="AC590" s="7"/>
      <c r="AD590" s="7"/>
      <c r="AE590" s="7"/>
    </row>
    <row r="591" spans="1:31">
      <c r="A591" s="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Z591" s="7"/>
      <c r="AA591" s="7"/>
      <c r="AB591" s="7"/>
      <c r="AC591" s="7"/>
      <c r="AD591" s="7"/>
      <c r="AE591" s="7"/>
    </row>
    <row r="592" spans="1:31">
      <c r="A592" s="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Z592" s="7"/>
      <c r="AA592" s="7"/>
      <c r="AB592" s="7"/>
      <c r="AC592" s="7"/>
      <c r="AD592" s="7"/>
      <c r="AE592" s="7"/>
    </row>
    <row r="593" spans="1:31">
      <c r="A593" s="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Z593" s="7"/>
      <c r="AA593" s="7"/>
      <c r="AB593" s="7"/>
      <c r="AC593" s="7"/>
      <c r="AD593" s="7"/>
      <c r="AE593" s="7"/>
    </row>
    <row r="594" spans="1:31">
      <c r="A594" s="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Z594" s="7"/>
      <c r="AA594" s="7"/>
      <c r="AB594" s="7"/>
      <c r="AC594" s="7"/>
      <c r="AD594" s="7"/>
      <c r="AE594" s="7"/>
    </row>
    <row r="595" spans="1:31">
      <c r="A595" s="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Z595" s="7"/>
      <c r="AA595" s="7"/>
      <c r="AB595" s="7"/>
      <c r="AC595" s="7"/>
      <c r="AD595" s="7"/>
      <c r="AE595" s="7"/>
    </row>
    <row r="596" spans="1:31">
      <c r="A596" s="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Z596" s="7"/>
      <c r="AA596" s="7"/>
      <c r="AB596" s="7"/>
      <c r="AC596" s="7"/>
      <c r="AD596" s="7"/>
      <c r="AE596" s="7"/>
    </row>
    <row r="597" spans="1:31">
      <c r="A597" s="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Z597" s="7"/>
      <c r="AA597" s="7"/>
      <c r="AB597" s="7"/>
      <c r="AC597" s="7"/>
      <c r="AD597" s="7"/>
      <c r="AE597" s="7"/>
    </row>
    <row r="598" spans="1:31">
      <c r="A598" s="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Z598" s="7"/>
      <c r="AA598" s="7"/>
      <c r="AB598" s="7"/>
      <c r="AC598" s="7"/>
      <c r="AD598" s="7"/>
      <c r="AE598" s="7"/>
    </row>
    <row r="599" spans="1:31">
      <c r="A599" s="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Z599" s="7"/>
      <c r="AA599" s="7"/>
      <c r="AB599" s="7"/>
      <c r="AC599" s="7"/>
      <c r="AD599" s="7"/>
      <c r="AE599" s="7"/>
    </row>
    <row r="600" spans="1:31">
      <c r="A600" s="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Z600" s="7"/>
      <c r="AA600" s="7"/>
      <c r="AB600" s="7"/>
      <c r="AC600" s="7"/>
      <c r="AD600" s="7"/>
      <c r="AE600" s="7"/>
    </row>
    <row r="601" spans="1:31">
      <c r="A601" s="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Z601" s="7"/>
      <c r="AA601" s="7"/>
      <c r="AB601" s="7"/>
      <c r="AC601" s="7"/>
      <c r="AD601" s="7"/>
      <c r="AE601" s="7"/>
    </row>
    <row r="602" spans="1:31">
      <c r="A602" s="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Z602" s="7"/>
      <c r="AA602" s="7"/>
      <c r="AB602" s="7"/>
      <c r="AC602" s="7"/>
      <c r="AD602" s="7"/>
      <c r="AE602" s="7"/>
    </row>
    <row r="603" spans="1:31">
      <c r="A603" s="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Z603" s="7"/>
      <c r="AA603" s="7"/>
      <c r="AB603" s="7"/>
      <c r="AC603" s="7"/>
      <c r="AD603" s="7"/>
      <c r="AE603" s="7"/>
    </row>
    <row r="604" spans="1:31">
      <c r="A604" s="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Z604" s="7"/>
      <c r="AA604" s="7"/>
      <c r="AB604" s="7"/>
      <c r="AC604" s="7"/>
      <c r="AD604" s="7"/>
      <c r="AE604" s="7"/>
    </row>
    <row r="605" spans="1:31">
      <c r="A605" s="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Z605" s="7"/>
      <c r="AA605" s="7"/>
      <c r="AB605" s="7"/>
      <c r="AC605" s="7"/>
      <c r="AD605" s="7"/>
      <c r="AE605" s="7"/>
    </row>
    <row r="606" spans="1:31">
      <c r="A606" s="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Z606" s="7"/>
      <c r="AA606" s="7"/>
      <c r="AB606" s="7"/>
      <c r="AC606" s="7"/>
      <c r="AD606" s="7"/>
      <c r="AE606" s="7"/>
    </row>
    <row r="607" spans="1:31">
      <c r="A607" s="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Z607" s="7"/>
      <c r="AA607" s="7"/>
      <c r="AB607" s="7"/>
      <c r="AC607" s="7"/>
      <c r="AD607" s="7"/>
      <c r="AE607" s="7"/>
    </row>
    <row r="608" spans="1:31">
      <c r="A608" s="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Z608" s="7"/>
      <c r="AA608" s="7"/>
      <c r="AB608" s="7"/>
      <c r="AC608" s="7"/>
      <c r="AD608" s="7"/>
      <c r="AE608" s="7"/>
    </row>
    <row r="609" spans="1:31">
      <c r="A609" s="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Z609" s="7"/>
      <c r="AA609" s="7"/>
      <c r="AB609" s="7"/>
      <c r="AC609" s="7"/>
      <c r="AD609" s="7"/>
      <c r="AE609" s="7"/>
    </row>
    <row r="610" spans="1:31">
      <c r="A610" s="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Z610" s="7"/>
      <c r="AA610" s="7"/>
      <c r="AB610" s="7"/>
      <c r="AC610" s="7"/>
      <c r="AD610" s="7"/>
      <c r="AE610" s="7"/>
    </row>
    <row r="611" spans="1:31">
      <c r="A611" s="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Z611" s="7"/>
      <c r="AA611" s="7"/>
      <c r="AB611" s="7"/>
      <c r="AC611" s="7"/>
      <c r="AD611" s="7"/>
      <c r="AE611" s="7"/>
    </row>
    <row r="612" spans="1:31">
      <c r="A612" s="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Z612" s="7"/>
      <c r="AA612" s="7"/>
      <c r="AB612" s="7"/>
      <c r="AC612" s="7"/>
      <c r="AD612" s="7"/>
      <c r="AE612" s="7"/>
    </row>
    <row r="613" spans="1:31">
      <c r="A613" s="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Z613" s="7"/>
      <c r="AA613" s="7"/>
      <c r="AB613" s="7"/>
      <c r="AC613" s="7"/>
      <c r="AD613" s="7"/>
      <c r="AE613" s="7"/>
    </row>
    <row r="614" spans="1:31">
      <c r="A614" s="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Z614" s="7"/>
      <c r="AA614" s="7"/>
      <c r="AB614" s="7"/>
      <c r="AC614" s="7"/>
      <c r="AD614" s="7"/>
      <c r="AE614" s="7"/>
    </row>
    <row r="615" spans="1:31">
      <c r="A615" s="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Z615" s="7"/>
      <c r="AA615" s="7"/>
      <c r="AB615" s="7"/>
      <c r="AC615" s="7"/>
      <c r="AD615" s="7"/>
      <c r="AE615" s="7"/>
    </row>
    <row r="616" spans="1:31">
      <c r="A616" s="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Z616" s="7"/>
      <c r="AA616" s="7"/>
      <c r="AB616" s="7"/>
      <c r="AC616" s="7"/>
      <c r="AD616" s="7"/>
      <c r="AE616" s="7"/>
    </row>
    <row r="617" spans="1:31">
      <c r="A617" s="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Z617" s="7"/>
      <c r="AA617" s="7"/>
      <c r="AB617" s="7"/>
      <c r="AC617" s="7"/>
      <c r="AD617" s="7"/>
      <c r="AE617" s="7"/>
    </row>
    <row r="618" spans="1:31">
      <c r="A618" s="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Z618" s="7"/>
      <c r="AA618" s="7"/>
      <c r="AB618" s="7"/>
      <c r="AC618" s="7"/>
      <c r="AD618" s="7"/>
      <c r="AE618" s="7"/>
    </row>
    <row r="619" spans="1:31">
      <c r="A619" s="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Z619" s="7"/>
      <c r="AA619" s="7"/>
      <c r="AB619" s="7"/>
      <c r="AC619" s="7"/>
      <c r="AD619" s="7"/>
      <c r="AE619" s="7"/>
    </row>
    <row r="620" spans="1:31">
      <c r="A620" s="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Z620" s="7"/>
      <c r="AA620" s="7"/>
      <c r="AB620" s="7"/>
      <c r="AC620" s="7"/>
      <c r="AD620" s="7"/>
      <c r="AE620" s="7"/>
    </row>
    <row r="621" spans="1:31">
      <c r="A621" s="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Z621" s="7"/>
      <c r="AA621" s="7"/>
      <c r="AB621" s="7"/>
      <c r="AC621" s="7"/>
      <c r="AD621" s="7"/>
      <c r="AE621" s="7"/>
    </row>
    <row r="622" spans="1:31">
      <c r="A622" s="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Z622" s="7"/>
      <c r="AA622" s="7"/>
      <c r="AB622" s="7"/>
      <c r="AC622" s="7"/>
      <c r="AD622" s="7"/>
      <c r="AE622" s="7"/>
    </row>
    <row r="623" spans="1:31">
      <c r="A623" s="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Z623" s="7"/>
      <c r="AA623" s="7"/>
      <c r="AB623" s="7"/>
      <c r="AC623" s="7"/>
      <c r="AD623" s="7"/>
      <c r="AE623" s="7"/>
    </row>
    <row r="624" spans="1:31">
      <c r="A624" s="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Z624" s="7"/>
      <c r="AA624" s="7"/>
      <c r="AB624" s="7"/>
      <c r="AC624" s="7"/>
      <c r="AD624" s="7"/>
      <c r="AE624" s="7"/>
    </row>
    <row r="625" spans="1:31">
      <c r="A625" s="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Z625" s="7"/>
      <c r="AA625" s="7"/>
      <c r="AB625" s="7"/>
      <c r="AC625" s="7"/>
      <c r="AD625" s="7"/>
      <c r="AE625" s="7"/>
    </row>
    <row r="626" spans="1:31">
      <c r="A626" s="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Z626" s="7"/>
      <c r="AA626" s="7"/>
      <c r="AB626" s="7"/>
      <c r="AC626" s="7"/>
      <c r="AD626" s="7"/>
      <c r="AE626" s="7"/>
    </row>
    <row r="627" spans="1:31">
      <c r="A627" s="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Z627" s="7"/>
      <c r="AA627" s="7"/>
      <c r="AB627" s="7"/>
      <c r="AC627" s="7"/>
      <c r="AD627" s="7"/>
      <c r="AE627" s="7"/>
    </row>
    <row r="628" spans="1:31">
      <c r="A628" s="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Z628" s="7"/>
      <c r="AA628" s="7"/>
      <c r="AB628" s="7"/>
      <c r="AC628" s="7"/>
      <c r="AD628" s="7"/>
      <c r="AE628" s="7"/>
    </row>
    <row r="629" spans="1:31">
      <c r="A629" s="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Z629" s="7"/>
      <c r="AA629" s="7"/>
      <c r="AB629" s="7"/>
      <c r="AC629" s="7"/>
      <c r="AD629" s="7"/>
      <c r="AE629" s="7"/>
    </row>
    <row r="630" spans="1:31">
      <c r="A630" s="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Z630" s="7"/>
      <c r="AA630" s="7"/>
      <c r="AB630" s="7"/>
      <c r="AC630" s="7"/>
      <c r="AD630" s="7"/>
      <c r="AE630" s="7"/>
    </row>
    <row r="631" spans="1:31">
      <c r="A631" s="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Z631" s="7"/>
      <c r="AA631" s="7"/>
      <c r="AB631" s="7"/>
      <c r="AC631" s="7"/>
      <c r="AD631" s="7"/>
      <c r="AE631" s="7"/>
    </row>
    <row r="632" spans="1:31">
      <c r="A632" s="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Z632" s="7"/>
      <c r="AA632" s="7"/>
      <c r="AB632" s="7"/>
      <c r="AC632" s="7"/>
      <c r="AD632" s="7"/>
      <c r="AE632" s="7"/>
    </row>
    <row r="633" spans="1:31">
      <c r="A633" s="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Z633" s="7"/>
      <c r="AA633" s="7"/>
      <c r="AB633" s="7"/>
      <c r="AC633" s="7"/>
      <c r="AD633" s="7"/>
      <c r="AE633" s="7"/>
    </row>
    <row r="634" spans="1:31">
      <c r="A634" s="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Z634" s="7"/>
      <c r="AA634" s="7"/>
      <c r="AB634" s="7"/>
      <c r="AC634" s="7"/>
      <c r="AD634" s="7"/>
      <c r="AE634" s="7"/>
    </row>
    <row r="635" spans="1:31">
      <c r="A635" s="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Z635" s="7"/>
      <c r="AA635" s="7"/>
      <c r="AB635" s="7"/>
      <c r="AC635" s="7"/>
      <c r="AD635" s="7"/>
      <c r="AE635" s="7"/>
    </row>
    <row r="636" spans="1:31">
      <c r="A636" s="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Z636" s="7"/>
      <c r="AA636" s="7"/>
      <c r="AB636" s="7"/>
      <c r="AC636" s="7"/>
      <c r="AD636" s="7"/>
      <c r="AE636" s="7"/>
    </row>
    <row r="637" spans="1:31">
      <c r="A637" s="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Z637" s="7"/>
      <c r="AA637" s="7"/>
      <c r="AB637" s="7"/>
      <c r="AC637" s="7"/>
      <c r="AD637" s="7"/>
      <c r="AE637" s="7"/>
    </row>
    <row r="638" spans="1:31">
      <c r="A638" s="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Z638" s="7"/>
      <c r="AA638" s="7"/>
      <c r="AB638" s="7"/>
      <c r="AC638" s="7"/>
      <c r="AD638" s="7"/>
      <c r="AE638" s="7"/>
    </row>
    <row r="639" spans="1:31">
      <c r="A639" s="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Z639" s="7"/>
      <c r="AA639" s="7"/>
      <c r="AB639" s="7"/>
      <c r="AC639" s="7"/>
      <c r="AD639" s="7"/>
      <c r="AE639" s="7"/>
    </row>
    <row r="640" spans="1:31">
      <c r="A640" s="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Z640" s="7"/>
      <c r="AA640" s="7"/>
      <c r="AB640" s="7"/>
      <c r="AC640" s="7"/>
      <c r="AD640" s="7"/>
      <c r="AE640" s="7"/>
    </row>
    <row r="641" spans="1:31">
      <c r="A641" s="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Z641" s="7"/>
      <c r="AA641" s="7"/>
      <c r="AB641" s="7"/>
      <c r="AC641" s="7"/>
      <c r="AD641" s="7"/>
      <c r="AE641" s="7"/>
    </row>
    <row r="642" spans="1:31">
      <c r="A642" s="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Z642" s="7"/>
      <c r="AA642" s="7"/>
      <c r="AB642" s="7"/>
      <c r="AC642" s="7"/>
      <c r="AD642" s="7"/>
      <c r="AE642" s="7"/>
    </row>
    <row r="643" spans="1:31">
      <c r="A643" s="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Z643" s="7"/>
      <c r="AA643" s="7"/>
      <c r="AB643" s="7"/>
      <c r="AC643" s="7"/>
      <c r="AD643" s="7"/>
      <c r="AE643" s="7"/>
    </row>
    <row r="644" spans="1:31">
      <c r="A644" s="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Z644" s="7"/>
      <c r="AA644" s="7"/>
      <c r="AB644" s="7"/>
      <c r="AC644" s="7"/>
      <c r="AD644" s="7"/>
      <c r="AE644" s="7"/>
    </row>
    <row r="645" spans="1:31">
      <c r="A645" s="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Z645" s="7"/>
      <c r="AA645" s="7"/>
      <c r="AB645" s="7"/>
      <c r="AC645" s="7"/>
      <c r="AD645" s="7"/>
      <c r="AE645" s="7"/>
    </row>
    <row r="646" spans="1:31">
      <c r="A646" s="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Z646" s="7"/>
      <c r="AA646" s="7"/>
      <c r="AB646" s="7"/>
      <c r="AC646" s="7"/>
      <c r="AD646" s="7"/>
      <c r="AE646" s="7"/>
    </row>
    <row r="647" spans="1:31">
      <c r="A647" s="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Z647" s="7"/>
      <c r="AA647" s="7"/>
      <c r="AB647" s="7"/>
      <c r="AC647" s="7"/>
      <c r="AD647" s="7"/>
      <c r="AE647" s="7"/>
    </row>
    <row r="648" spans="1:31">
      <c r="A648" s="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Z648" s="7"/>
      <c r="AA648" s="7"/>
      <c r="AB648" s="7"/>
      <c r="AC648" s="7"/>
      <c r="AD648" s="7"/>
      <c r="AE648" s="7"/>
    </row>
    <row r="649" spans="1:31">
      <c r="A649" s="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Z649" s="7"/>
      <c r="AA649" s="7"/>
      <c r="AB649" s="7"/>
      <c r="AC649" s="7"/>
      <c r="AD649" s="7"/>
      <c r="AE649" s="7"/>
    </row>
    <row r="650" spans="1:31">
      <c r="A650" s="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Z650" s="7"/>
      <c r="AA650" s="7"/>
      <c r="AB650" s="7"/>
      <c r="AC650" s="7"/>
      <c r="AD650" s="7"/>
      <c r="AE650" s="7"/>
    </row>
    <row r="651" spans="1:31">
      <c r="A651" s="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Z651" s="7"/>
      <c r="AA651" s="7"/>
      <c r="AB651" s="7"/>
      <c r="AC651" s="7"/>
      <c r="AD651" s="7"/>
      <c r="AE651" s="7"/>
    </row>
    <row r="652" spans="1:31">
      <c r="A652" s="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Z652" s="7"/>
      <c r="AA652" s="7"/>
      <c r="AB652" s="7"/>
      <c r="AC652" s="7"/>
      <c r="AD652" s="7"/>
      <c r="AE652" s="7"/>
    </row>
    <row r="653" spans="1:31">
      <c r="A653" s="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Z653" s="7"/>
      <c r="AA653" s="7"/>
      <c r="AB653" s="7"/>
      <c r="AC653" s="7"/>
      <c r="AD653" s="7"/>
      <c r="AE653" s="7"/>
    </row>
    <row r="654" spans="1:31">
      <c r="A654" s="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Z654" s="7"/>
      <c r="AA654" s="7"/>
      <c r="AB654" s="7"/>
      <c r="AC654" s="7"/>
      <c r="AD654" s="7"/>
      <c r="AE654" s="7"/>
    </row>
    <row r="655" spans="1:31">
      <c r="A655" s="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Z655" s="7"/>
      <c r="AA655" s="7"/>
      <c r="AB655" s="7"/>
      <c r="AC655" s="7"/>
      <c r="AD655" s="7"/>
      <c r="AE655" s="7"/>
    </row>
    <row r="656" spans="1:31">
      <c r="A656" s="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Z656" s="7"/>
      <c r="AA656" s="7"/>
      <c r="AB656" s="7"/>
      <c r="AC656" s="7"/>
      <c r="AD656" s="7"/>
      <c r="AE656" s="7"/>
    </row>
    <row r="657" spans="1:31">
      <c r="A657" s="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Z657" s="7"/>
      <c r="AA657" s="7"/>
      <c r="AB657" s="7"/>
      <c r="AC657" s="7"/>
      <c r="AD657" s="7"/>
      <c r="AE657" s="7"/>
    </row>
    <row r="658" spans="1:31">
      <c r="A658" s="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Z658" s="7"/>
      <c r="AA658" s="7"/>
      <c r="AB658" s="7"/>
      <c r="AC658" s="7"/>
      <c r="AD658" s="7"/>
      <c r="AE658" s="7"/>
    </row>
    <row r="659" spans="1:31">
      <c r="A659" s="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Z659" s="7"/>
      <c r="AA659" s="7"/>
      <c r="AB659" s="7"/>
      <c r="AC659" s="7"/>
      <c r="AD659" s="7"/>
      <c r="AE659" s="7"/>
    </row>
    <row r="660" spans="1:31">
      <c r="A660" s="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Z660" s="7"/>
      <c r="AA660" s="7"/>
      <c r="AB660" s="7"/>
      <c r="AC660" s="7"/>
      <c r="AD660" s="7"/>
      <c r="AE660" s="7"/>
    </row>
    <row r="661" spans="1:31">
      <c r="A661" s="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Z661" s="7"/>
      <c r="AA661" s="7"/>
      <c r="AB661" s="7"/>
      <c r="AC661" s="7"/>
      <c r="AD661" s="7"/>
      <c r="AE661" s="7"/>
    </row>
    <row r="662" spans="1:31">
      <c r="A662" s="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Z662" s="7"/>
      <c r="AA662" s="7"/>
      <c r="AB662" s="7"/>
      <c r="AC662" s="7"/>
      <c r="AD662" s="7"/>
      <c r="AE662" s="7"/>
    </row>
    <row r="663" spans="1:31">
      <c r="A663" s="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Z663" s="7"/>
      <c r="AA663" s="7"/>
      <c r="AB663" s="7"/>
      <c r="AC663" s="7"/>
      <c r="AD663" s="7"/>
      <c r="AE663" s="7"/>
    </row>
    <row r="664" spans="1:31">
      <c r="A664" s="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Z664" s="7"/>
      <c r="AA664" s="7"/>
      <c r="AB664" s="7"/>
      <c r="AC664" s="7"/>
      <c r="AD664" s="7"/>
      <c r="AE664" s="7"/>
    </row>
    <row r="665" spans="1:31">
      <c r="A665" s="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Z665" s="7"/>
      <c r="AA665" s="7"/>
      <c r="AB665" s="7"/>
      <c r="AC665" s="7"/>
      <c r="AD665" s="7"/>
      <c r="AE665" s="7"/>
    </row>
    <row r="666" spans="1:31">
      <c r="A666" s="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Z666" s="7"/>
      <c r="AA666" s="7"/>
      <c r="AB666" s="7"/>
      <c r="AC666" s="7"/>
      <c r="AD666" s="7"/>
      <c r="AE666" s="7"/>
    </row>
    <row r="667" spans="1:31">
      <c r="A667" s="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Z667" s="7"/>
      <c r="AA667" s="7"/>
      <c r="AB667" s="7"/>
      <c r="AC667" s="7"/>
      <c r="AD667" s="7"/>
      <c r="AE667" s="7"/>
    </row>
    <row r="668" spans="1:31">
      <c r="A668" s="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Z668" s="7"/>
      <c r="AA668" s="7"/>
      <c r="AB668" s="7"/>
      <c r="AC668" s="7"/>
      <c r="AD668" s="7"/>
      <c r="AE668" s="7"/>
    </row>
    <row r="669" spans="1:31">
      <c r="A669" s="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Z669" s="7"/>
      <c r="AA669" s="7"/>
      <c r="AB669" s="7"/>
      <c r="AC669" s="7"/>
      <c r="AD669" s="7"/>
      <c r="AE669" s="7"/>
    </row>
    <row r="670" spans="1:31">
      <c r="A670" s="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Z670" s="7"/>
      <c r="AA670" s="7"/>
      <c r="AB670" s="7"/>
      <c r="AC670" s="7"/>
      <c r="AD670" s="7"/>
      <c r="AE670" s="7"/>
    </row>
    <row r="671" spans="1:31">
      <c r="A671" s="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Z671" s="7"/>
      <c r="AA671" s="7"/>
      <c r="AB671" s="7"/>
      <c r="AC671" s="7"/>
      <c r="AD671" s="7"/>
      <c r="AE671" s="7"/>
    </row>
    <row r="672" spans="1:31">
      <c r="A672" s="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Z672" s="7"/>
      <c r="AA672" s="7"/>
      <c r="AB672" s="7"/>
      <c r="AC672" s="7"/>
      <c r="AD672" s="7"/>
      <c r="AE672" s="7"/>
    </row>
    <row r="673" spans="1:31">
      <c r="A673" s="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Z673" s="7"/>
      <c r="AA673" s="7"/>
      <c r="AB673" s="7"/>
      <c r="AC673" s="7"/>
      <c r="AD673" s="7"/>
      <c r="AE673" s="7"/>
    </row>
    <row r="674" spans="1:31">
      <c r="A674" s="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Z674" s="7"/>
      <c r="AA674" s="7"/>
      <c r="AB674" s="7"/>
      <c r="AC674" s="7"/>
      <c r="AD674" s="7"/>
      <c r="AE674" s="7"/>
    </row>
    <row r="675" spans="1:31">
      <c r="A675" s="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Z675" s="7"/>
      <c r="AA675" s="7"/>
      <c r="AB675" s="7"/>
      <c r="AC675" s="7"/>
      <c r="AD675" s="7"/>
      <c r="AE675" s="7"/>
    </row>
    <row r="676" spans="1:31">
      <c r="A676" s="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Z676" s="7"/>
      <c r="AA676" s="7"/>
      <c r="AB676" s="7"/>
      <c r="AC676" s="7"/>
      <c r="AD676" s="7"/>
      <c r="AE676" s="7"/>
    </row>
    <row r="677" spans="1:31">
      <c r="A677" s="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Z677" s="7"/>
      <c r="AA677" s="7"/>
      <c r="AB677" s="7"/>
      <c r="AC677" s="7"/>
      <c r="AD677" s="7"/>
      <c r="AE677" s="7"/>
    </row>
    <row r="678" spans="1:31">
      <c r="A678" s="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Z678" s="7"/>
      <c r="AA678" s="7"/>
      <c r="AB678" s="7"/>
      <c r="AC678" s="7"/>
      <c r="AD678" s="7"/>
      <c r="AE678" s="7"/>
    </row>
    <row r="679" spans="1:31">
      <c r="A679" s="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Z679" s="7"/>
      <c r="AA679" s="7"/>
      <c r="AB679" s="7"/>
      <c r="AC679" s="7"/>
      <c r="AD679" s="7"/>
      <c r="AE679" s="7"/>
    </row>
    <row r="680" spans="1:31">
      <c r="A680" s="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Z680" s="7"/>
      <c r="AA680" s="7"/>
      <c r="AB680" s="7"/>
      <c r="AC680" s="7"/>
      <c r="AD680" s="7"/>
      <c r="AE680" s="7"/>
    </row>
    <row r="681" spans="1:31">
      <c r="A681" s="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Z681" s="7"/>
      <c r="AA681" s="7"/>
      <c r="AB681" s="7"/>
      <c r="AC681" s="7"/>
      <c r="AD681" s="7"/>
      <c r="AE681" s="7"/>
    </row>
    <row r="682" spans="1:31">
      <c r="A682" s="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Z682" s="7"/>
      <c r="AA682" s="7"/>
      <c r="AB682" s="7"/>
      <c r="AC682" s="7"/>
      <c r="AD682" s="7"/>
      <c r="AE682" s="7"/>
    </row>
    <row r="683" spans="1:31">
      <c r="A683" s="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Z683" s="7"/>
      <c r="AA683" s="7"/>
      <c r="AB683" s="7"/>
      <c r="AC683" s="7"/>
      <c r="AD683" s="7"/>
      <c r="AE683" s="7"/>
    </row>
    <row r="684" spans="1:31">
      <c r="A684" s="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Z684" s="7"/>
      <c r="AA684" s="7"/>
      <c r="AB684" s="7"/>
      <c r="AC684" s="7"/>
      <c r="AD684" s="7"/>
      <c r="AE684" s="7"/>
    </row>
    <row r="685" spans="1:31">
      <c r="A685" s="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Z685" s="7"/>
      <c r="AA685" s="7"/>
      <c r="AB685" s="7"/>
      <c r="AC685" s="7"/>
      <c r="AD685" s="7"/>
      <c r="AE685" s="7"/>
    </row>
    <row r="686" spans="1:31">
      <c r="A686" s="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Z686" s="7"/>
      <c r="AA686" s="7"/>
      <c r="AB686" s="7"/>
      <c r="AC686" s="7"/>
      <c r="AD686" s="7"/>
      <c r="AE686" s="7"/>
    </row>
    <row r="687" spans="1:31">
      <c r="A687" s="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Z687" s="7"/>
      <c r="AA687" s="7"/>
      <c r="AB687" s="7"/>
      <c r="AC687" s="7"/>
      <c r="AD687" s="7"/>
      <c r="AE687" s="7"/>
    </row>
    <row r="688" spans="1:31">
      <c r="A688" s="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Z688" s="7"/>
      <c r="AA688" s="7"/>
      <c r="AB688" s="7"/>
      <c r="AC688" s="7"/>
      <c r="AD688" s="7"/>
      <c r="AE688" s="7"/>
    </row>
    <row r="689" spans="1:31">
      <c r="A689" s="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Z689" s="7"/>
      <c r="AA689" s="7"/>
      <c r="AB689" s="7"/>
      <c r="AC689" s="7"/>
      <c r="AD689" s="7"/>
      <c r="AE689" s="7"/>
    </row>
    <row r="690" spans="1:31">
      <c r="A690" s="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Z690" s="7"/>
      <c r="AA690" s="7"/>
      <c r="AB690" s="7"/>
      <c r="AC690" s="7"/>
      <c r="AD690" s="7"/>
      <c r="AE690" s="7"/>
    </row>
    <row r="691" spans="1:31">
      <c r="A691" s="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Z691" s="7"/>
      <c r="AA691" s="7"/>
      <c r="AB691" s="7"/>
      <c r="AC691" s="7"/>
      <c r="AD691" s="7"/>
      <c r="AE691" s="7"/>
    </row>
    <row r="692" spans="1:31">
      <c r="A692" s="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Z692" s="7"/>
      <c r="AA692" s="7"/>
      <c r="AB692" s="7"/>
      <c r="AC692" s="7"/>
      <c r="AD692" s="7"/>
      <c r="AE692" s="7"/>
    </row>
    <row r="693" spans="1:31">
      <c r="A693" s="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Z693" s="7"/>
      <c r="AA693" s="7"/>
      <c r="AB693" s="7"/>
      <c r="AC693" s="7"/>
      <c r="AD693" s="7"/>
      <c r="AE693" s="7"/>
    </row>
    <row r="694" spans="1:31">
      <c r="A694" s="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Z694" s="7"/>
      <c r="AA694" s="7"/>
      <c r="AB694" s="7"/>
      <c r="AC694" s="7"/>
      <c r="AD694" s="7"/>
      <c r="AE694" s="7"/>
    </row>
    <row r="695" spans="1:31">
      <c r="A695" s="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Z695" s="7"/>
      <c r="AA695" s="7"/>
      <c r="AB695" s="7"/>
      <c r="AC695" s="7"/>
      <c r="AD695" s="7"/>
      <c r="AE695" s="7"/>
    </row>
    <row r="696" spans="1:31">
      <c r="A696" s="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Z696" s="7"/>
      <c r="AA696" s="7"/>
      <c r="AB696" s="7"/>
      <c r="AC696" s="7"/>
      <c r="AD696" s="7"/>
      <c r="AE696" s="7"/>
    </row>
    <row r="697" spans="1:31">
      <c r="A697" s="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Z697" s="7"/>
      <c r="AA697" s="7"/>
      <c r="AB697" s="7"/>
      <c r="AC697" s="7"/>
      <c r="AD697" s="7"/>
      <c r="AE697" s="7"/>
    </row>
    <row r="698" spans="1:31">
      <c r="A698" s="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Z698" s="7"/>
      <c r="AA698" s="7"/>
      <c r="AB698" s="7"/>
      <c r="AC698" s="7"/>
      <c r="AD698" s="7"/>
      <c r="AE698" s="7"/>
    </row>
    <row r="699" spans="1:31">
      <c r="A699" s="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Z699" s="7"/>
      <c r="AA699" s="7"/>
      <c r="AB699" s="7"/>
      <c r="AC699" s="7"/>
      <c r="AD699" s="7"/>
      <c r="AE699" s="7"/>
    </row>
    <row r="700" spans="1:31">
      <c r="A700" s="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Z700" s="7"/>
      <c r="AA700" s="7"/>
      <c r="AB700" s="7"/>
      <c r="AC700" s="7"/>
      <c r="AD700" s="7"/>
      <c r="AE700" s="7"/>
    </row>
    <row r="701" spans="1:31">
      <c r="A701" s="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Z701" s="7"/>
      <c r="AA701" s="7"/>
      <c r="AB701" s="7"/>
      <c r="AC701" s="7"/>
      <c r="AD701" s="7"/>
      <c r="AE701" s="7"/>
    </row>
    <row r="702" spans="1:31">
      <c r="A702" s="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Z702" s="7"/>
      <c r="AA702" s="7"/>
      <c r="AB702" s="7"/>
      <c r="AC702" s="7"/>
      <c r="AD702" s="7"/>
      <c r="AE702" s="7"/>
    </row>
    <row r="703" spans="1:31">
      <c r="A703" s="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Z703" s="7"/>
      <c r="AA703" s="7"/>
      <c r="AB703" s="7"/>
      <c r="AC703" s="7"/>
      <c r="AD703" s="7"/>
      <c r="AE703" s="7"/>
    </row>
    <row r="704" spans="1:31">
      <c r="A704" s="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Z704" s="7"/>
      <c r="AA704" s="7"/>
      <c r="AB704" s="7"/>
      <c r="AC704" s="7"/>
      <c r="AD704" s="7"/>
      <c r="AE704" s="7"/>
    </row>
    <row r="705" spans="1:31">
      <c r="A705" s="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Z705" s="7"/>
      <c r="AA705" s="7"/>
      <c r="AB705" s="7"/>
      <c r="AC705" s="7"/>
      <c r="AD705" s="7"/>
      <c r="AE705" s="7"/>
    </row>
    <row r="706" spans="1:31">
      <c r="A706" s="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Z706" s="7"/>
      <c r="AA706" s="7"/>
      <c r="AB706" s="7"/>
      <c r="AC706" s="7"/>
      <c r="AD706" s="7"/>
      <c r="AE706" s="7"/>
    </row>
    <row r="707" spans="1:31">
      <c r="A707" s="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Z707" s="7"/>
      <c r="AA707" s="7"/>
      <c r="AB707" s="7"/>
      <c r="AC707" s="7"/>
      <c r="AD707" s="7"/>
      <c r="AE707" s="7"/>
    </row>
    <row r="708" spans="1:31">
      <c r="A708" s="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Z708" s="7"/>
      <c r="AA708" s="7"/>
      <c r="AB708" s="7"/>
      <c r="AC708" s="7"/>
      <c r="AD708" s="7"/>
      <c r="AE708" s="7"/>
    </row>
    <row r="709" spans="1:31">
      <c r="A709" s="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Z709" s="7"/>
      <c r="AA709" s="7"/>
      <c r="AB709" s="7"/>
      <c r="AC709" s="7"/>
      <c r="AD709" s="7"/>
      <c r="AE709" s="7"/>
    </row>
    <row r="710" spans="1:31">
      <c r="A710" s="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Z710" s="7"/>
      <c r="AA710" s="7"/>
      <c r="AB710" s="7"/>
      <c r="AC710" s="7"/>
      <c r="AD710" s="7"/>
      <c r="AE710" s="7"/>
    </row>
    <row r="711" spans="1:31">
      <c r="A711" s="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Z711" s="7"/>
      <c r="AA711" s="7"/>
      <c r="AB711" s="7"/>
      <c r="AC711" s="7"/>
      <c r="AD711" s="7"/>
      <c r="AE711" s="7"/>
    </row>
    <row r="712" spans="1:31">
      <c r="A712" s="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Z712" s="7"/>
      <c r="AA712" s="7"/>
      <c r="AB712" s="7"/>
      <c r="AC712" s="7"/>
      <c r="AD712" s="7"/>
      <c r="AE712" s="7"/>
    </row>
    <row r="713" spans="1:31">
      <c r="A713" s="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Z713" s="7"/>
      <c r="AA713" s="7"/>
      <c r="AB713" s="7"/>
      <c r="AC713" s="7"/>
      <c r="AD713" s="7"/>
      <c r="AE713" s="7"/>
    </row>
    <row r="714" spans="1:31">
      <c r="A714" s="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Z714" s="7"/>
      <c r="AA714" s="7"/>
      <c r="AB714" s="7"/>
      <c r="AC714" s="7"/>
      <c r="AD714" s="7"/>
      <c r="AE714" s="7"/>
    </row>
    <row r="715" spans="1:31">
      <c r="A715" s="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Z715" s="7"/>
      <c r="AA715" s="7"/>
      <c r="AB715" s="7"/>
      <c r="AC715" s="7"/>
      <c r="AD715" s="7"/>
      <c r="AE715" s="7"/>
    </row>
    <row r="716" spans="1:31">
      <c r="A716" s="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Z716" s="7"/>
      <c r="AA716" s="7"/>
      <c r="AB716" s="7"/>
      <c r="AC716" s="7"/>
      <c r="AD716" s="7"/>
      <c r="AE716" s="7"/>
    </row>
    <row r="717" spans="1:31">
      <c r="A717" s="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Z717" s="7"/>
      <c r="AA717" s="7"/>
      <c r="AB717" s="7"/>
      <c r="AC717" s="7"/>
      <c r="AD717" s="7"/>
      <c r="AE717" s="7"/>
    </row>
    <row r="718" spans="1:31">
      <c r="A718" s="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Z718" s="7"/>
      <c r="AA718" s="7"/>
      <c r="AB718" s="7"/>
      <c r="AC718" s="7"/>
      <c r="AD718" s="7"/>
      <c r="AE718" s="7"/>
    </row>
    <row r="719" spans="1:31">
      <c r="A719" s="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Z719" s="7"/>
      <c r="AA719" s="7"/>
      <c r="AB719" s="7"/>
      <c r="AC719" s="7"/>
      <c r="AD719" s="7"/>
      <c r="AE719" s="7"/>
    </row>
    <row r="720" spans="1:31">
      <c r="A720" s="8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Z720" s="7"/>
      <c r="AA720" s="7"/>
      <c r="AB720" s="7"/>
      <c r="AC720" s="7"/>
      <c r="AD720" s="7"/>
      <c r="AE720" s="7"/>
    </row>
    <row r="721" spans="1:31">
      <c r="A721" s="8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Z721" s="7"/>
      <c r="AA721" s="7"/>
      <c r="AB721" s="7"/>
      <c r="AC721" s="7"/>
      <c r="AD721" s="7"/>
      <c r="AE721" s="7"/>
    </row>
    <row r="722" spans="1:31">
      <c r="A722" s="8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Z722" s="7"/>
      <c r="AA722" s="7"/>
      <c r="AB722" s="7"/>
      <c r="AC722" s="7"/>
      <c r="AD722" s="7"/>
      <c r="AE722" s="7"/>
    </row>
    <row r="723" spans="1:31">
      <c r="A723" s="8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Z723" s="7"/>
      <c r="AA723" s="7"/>
      <c r="AB723" s="7"/>
      <c r="AC723" s="7"/>
      <c r="AD723" s="7"/>
      <c r="AE723" s="7"/>
    </row>
    <row r="724" spans="1:31">
      <c r="A724" s="8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Z724" s="7"/>
      <c r="AA724" s="7"/>
      <c r="AB724" s="7"/>
      <c r="AC724" s="7"/>
      <c r="AD724" s="7"/>
      <c r="AE724" s="7"/>
    </row>
    <row r="725" spans="1:31">
      <c r="A725" s="8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Z725" s="7"/>
      <c r="AA725" s="7"/>
      <c r="AB725" s="7"/>
      <c r="AC725" s="7"/>
      <c r="AD725" s="7"/>
      <c r="AE725" s="7"/>
    </row>
    <row r="726" spans="1:31">
      <c r="A726" s="8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Z726" s="7"/>
      <c r="AA726" s="7"/>
      <c r="AB726" s="7"/>
      <c r="AC726" s="7"/>
      <c r="AD726" s="7"/>
      <c r="AE726" s="7"/>
    </row>
    <row r="727" spans="1:31">
      <c r="A727" s="8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Z727" s="7"/>
      <c r="AA727" s="7"/>
      <c r="AB727" s="7"/>
      <c r="AC727" s="7"/>
      <c r="AD727" s="7"/>
      <c r="AE727" s="7"/>
    </row>
    <row r="728" spans="1:31">
      <c r="A728" s="8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Z728" s="7"/>
      <c r="AA728" s="7"/>
      <c r="AB728" s="7"/>
      <c r="AC728" s="7"/>
      <c r="AD728" s="7"/>
      <c r="AE728" s="7"/>
    </row>
    <row r="729" spans="1:31">
      <c r="A729" s="8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Z729" s="7"/>
      <c r="AA729" s="7"/>
      <c r="AB729" s="7"/>
      <c r="AC729" s="7"/>
      <c r="AD729" s="7"/>
      <c r="AE729" s="7"/>
    </row>
    <row r="730" spans="1:31">
      <c r="A730" s="8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Z730" s="7"/>
      <c r="AA730" s="7"/>
      <c r="AB730" s="7"/>
      <c r="AC730" s="7"/>
      <c r="AD730" s="7"/>
      <c r="AE730" s="7"/>
    </row>
    <row r="731" spans="1:31">
      <c r="A731" s="8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Z731" s="7"/>
      <c r="AA731" s="7"/>
      <c r="AB731" s="7"/>
      <c r="AC731" s="7"/>
      <c r="AD731" s="7"/>
      <c r="AE731" s="7"/>
    </row>
    <row r="732" spans="1:31">
      <c r="A732" s="8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Z732" s="7"/>
      <c r="AA732" s="7"/>
      <c r="AB732" s="7"/>
      <c r="AC732" s="7"/>
      <c r="AD732" s="7"/>
      <c r="AE732" s="7"/>
    </row>
    <row r="733" spans="1:31">
      <c r="A733" s="8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Z733" s="7"/>
      <c r="AA733" s="7"/>
      <c r="AB733" s="7"/>
      <c r="AC733" s="7"/>
      <c r="AD733" s="7"/>
      <c r="AE733" s="7"/>
    </row>
    <row r="734" spans="1:31">
      <c r="A734" s="8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Z734" s="7"/>
      <c r="AA734" s="7"/>
      <c r="AB734" s="7"/>
      <c r="AC734" s="7"/>
      <c r="AD734" s="7"/>
      <c r="AE734" s="7"/>
    </row>
    <row r="735" spans="1:31">
      <c r="A735" s="8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Z735" s="7"/>
      <c r="AA735" s="7"/>
      <c r="AB735" s="7"/>
      <c r="AC735" s="7"/>
      <c r="AD735" s="7"/>
      <c r="AE735" s="7"/>
    </row>
    <row r="736" spans="1:31">
      <c r="A736" s="8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Z736" s="7"/>
      <c r="AA736" s="7"/>
      <c r="AB736" s="7"/>
      <c r="AC736" s="7"/>
      <c r="AD736" s="7"/>
      <c r="AE736" s="7"/>
    </row>
    <row r="737" spans="1:31">
      <c r="A737" s="8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Z737" s="7"/>
      <c r="AA737" s="7"/>
      <c r="AB737" s="7"/>
      <c r="AC737" s="7"/>
      <c r="AD737" s="7"/>
      <c r="AE737" s="7"/>
    </row>
    <row r="738" spans="1:31">
      <c r="A738" s="8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Z738" s="7"/>
      <c r="AA738" s="7"/>
      <c r="AB738" s="7"/>
      <c r="AC738" s="7"/>
      <c r="AD738" s="7"/>
      <c r="AE738" s="7"/>
    </row>
    <row r="739" spans="1:31">
      <c r="A739" s="8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Z739" s="7"/>
      <c r="AA739" s="7"/>
      <c r="AB739" s="7"/>
      <c r="AC739" s="7"/>
      <c r="AD739" s="7"/>
      <c r="AE739" s="7"/>
    </row>
    <row r="740" spans="1:31">
      <c r="A740" s="8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Z740" s="7"/>
      <c r="AA740" s="7"/>
      <c r="AB740" s="7"/>
      <c r="AC740" s="7"/>
      <c r="AD740" s="7"/>
      <c r="AE740" s="7"/>
    </row>
    <row r="741" spans="1:31">
      <c r="A741" s="8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Z741" s="7"/>
      <c r="AA741" s="7"/>
      <c r="AB741" s="7"/>
      <c r="AC741" s="7"/>
      <c r="AD741" s="7"/>
      <c r="AE741" s="7"/>
    </row>
    <row r="742" spans="1:31">
      <c r="A742" s="8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Z742" s="7"/>
      <c r="AA742" s="7"/>
      <c r="AB742" s="7"/>
      <c r="AC742" s="7"/>
      <c r="AD742" s="7"/>
      <c r="AE742" s="7"/>
    </row>
    <row r="743" spans="1:31">
      <c r="A743" s="8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Z743" s="7"/>
      <c r="AA743" s="7"/>
      <c r="AB743" s="7"/>
      <c r="AC743" s="7"/>
      <c r="AD743" s="7"/>
      <c r="AE743" s="7"/>
    </row>
    <row r="744" spans="1:31">
      <c r="A744" s="8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Z744" s="7"/>
      <c r="AA744" s="7"/>
      <c r="AB744" s="7"/>
      <c r="AC744" s="7"/>
      <c r="AD744" s="7"/>
      <c r="AE744" s="7"/>
    </row>
    <row r="745" spans="1:31">
      <c r="A745" s="8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Z745" s="7"/>
      <c r="AA745" s="7"/>
      <c r="AB745" s="7"/>
      <c r="AC745" s="7"/>
      <c r="AD745" s="7"/>
      <c r="AE745" s="7"/>
    </row>
    <row r="746" spans="1:31">
      <c r="A746" s="8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Z746" s="7"/>
      <c r="AA746" s="7"/>
      <c r="AB746" s="7"/>
      <c r="AC746" s="7"/>
      <c r="AD746" s="7"/>
      <c r="AE746" s="7"/>
    </row>
    <row r="747" spans="1:31">
      <c r="A747" s="8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Z747" s="7"/>
      <c r="AA747" s="7"/>
      <c r="AB747" s="7"/>
      <c r="AC747" s="7"/>
      <c r="AD747" s="7"/>
      <c r="AE747" s="7"/>
    </row>
    <row r="748" spans="1:31">
      <c r="A748" s="8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Z748" s="7"/>
      <c r="AA748" s="7"/>
      <c r="AB748" s="7"/>
      <c r="AC748" s="7"/>
      <c r="AD748" s="7"/>
      <c r="AE748" s="7"/>
    </row>
    <row r="749" spans="1:31">
      <c r="A749" s="8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Z749" s="7"/>
      <c r="AA749" s="7"/>
      <c r="AB749" s="7"/>
      <c r="AC749" s="7"/>
      <c r="AD749" s="7"/>
      <c r="AE749" s="7"/>
    </row>
    <row r="750" spans="1:31">
      <c r="A750" s="8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Z750" s="7"/>
      <c r="AA750" s="7"/>
      <c r="AB750" s="7"/>
      <c r="AC750" s="7"/>
      <c r="AD750" s="7"/>
      <c r="AE750" s="7"/>
    </row>
    <row r="751" spans="1:31">
      <c r="A751" s="8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Z751" s="7"/>
      <c r="AA751" s="7"/>
      <c r="AB751" s="7"/>
      <c r="AC751" s="7"/>
      <c r="AD751" s="7"/>
      <c r="AE751" s="7"/>
    </row>
    <row r="752" spans="1:31">
      <c r="A752" s="8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Z752" s="7"/>
      <c r="AA752" s="7"/>
      <c r="AB752" s="7"/>
      <c r="AC752" s="7"/>
      <c r="AD752" s="7"/>
      <c r="AE752" s="7"/>
    </row>
    <row r="753" spans="1:31">
      <c r="A753" s="8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Z753" s="7"/>
      <c r="AA753" s="7"/>
      <c r="AB753" s="7"/>
      <c r="AC753" s="7"/>
      <c r="AD753" s="7"/>
      <c r="AE753" s="7"/>
    </row>
    <row r="754" spans="1:31">
      <c r="A754" s="8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Z754" s="7"/>
      <c r="AA754" s="7"/>
      <c r="AB754" s="7"/>
      <c r="AC754" s="7"/>
      <c r="AD754" s="7"/>
      <c r="AE754" s="7"/>
    </row>
    <row r="755" spans="1:31">
      <c r="A755" s="8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Z755" s="7"/>
      <c r="AA755" s="7"/>
      <c r="AB755" s="7"/>
      <c r="AC755" s="7"/>
      <c r="AD755" s="7"/>
      <c r="AE755" s="7"/>
    </row>
    <row r="756" spans="1:31">
      <c r="A756" s="8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Z756" s="7"/>
      <c r="AA756" s="7"/>
      <c r="AB756" s="7"/>
      <c r="AC756" s="7"/>
      <c r="AD756" s="7"/>
      <c r="AE756" s="7"/>
    </row>
    <row r="757" spans="1:31">
      <c r="A757" s="8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Z757" s="7"/>
      <c r="AA757" s="7"/>
      <c r="AB757" s="7"/>
      <c r="AC757" s="7"/>
      <c r="AD757" s="7"/>
      <c r="AE757" s="7"/>
    </row>
    <row r="758" spans="1:31">
      <c r="A758" s="8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Z758" s="7"/>
      <c r="AA758" s="7"/>
      <c r="AB758" s="7"/>
      <c r="AC758" s="7"/>
      <c r="AD758" s="7"/>
      <c r="AE758" s="7"/>
    </row>
    <row r="759" spans="1:31">
      <c r="A759" s="8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Z759" s="7"/>
      <c r="AA759" s="7"/>
      <c r="AB759" s="7"/>
      <c r="AC759" s="7"/>
      <c r="AD759" s="7"/>
      <c r="AE759" s="7"/>
    </row>
    <row r="760" spans="1:31">
      <c r="A760" s="8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Z760" s="7"/>
      <c r="AA760" s="7"/>
      <c r="AB760" s="7"/>
      <c r="AC760" s="7"/>
      <c r="AD760" s="7"/>
      <c r="AE760" s="7"/>
    </row>
    <row r="761" spans="1:31">
      <c r="A761" s="8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Z761" s="7"/>
      <c r="AA761" s="7"/>
      <c r="AB761" s="7"/>
      <c r="AC761" s="7"/>
      <c r="AD761" s="7"/>
      <c r="AE761" s="7"/>
    </row>
    <row r="762" spans="1:31">
      <c r="A762" s="8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Z762" s="7"/>
      <c r="AA762" s="7"/>
      <c r="AB762" s="7"/>
      <c r="AC762" s="7"/>
      <c r="AD762" s="7"/>
      <c r="AE762" s="7"/>
    </row>
    <row r="763" spans="1:31">
      <c r="A763" s="8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Z763" s="7"/>
      <c r="AA763" s="7"/>
      <c r="AB763" s="7"/>
      <c r="AC763" s="7"/>
      <c r="AD763" s="7"/>
      <c r="AE763" s="7"/>
    </row>
    <row r="764" spans="1:31">
      <c r="A764" s="8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Z764" s="7"/>
      <c r="AA764" s="7"/>
      <c r="AB764" s="7"/>
      <c r="AC764" s="7"/>
      <c r="AD764" s="7"/>
      <c r="AE764" s="7"/>
    </row>
    <row r="765" spans="1:31">
      <c r="A765" s="8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Z765" s="7"/>
      <c r="AA765" s="7"/>
      <c r="AB765" s="7"/>
      <c r="AC765" s="7"/>
      <c r="AD765" s="7"/>
      <c r="AE765" s="7"/>
    </row>
    <row r="766" spans="1:31">
      <c r="A766" s="8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Z766" s="7"/>
      <c r="AA766" s="7"/>
      <c r="AB766" s="7"/>
      <c r="AC766" s="7"/>
      <c r="AD766" s="7"/>
      <c r="AE766" s="7"/>
    </row>
    <row r="767" spans="1:31">
      <c r="A767" s="8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Z767" s="7"/>
      <c r="AA767" s="7"/>
      <c r="AB767" s="7"/>
      <c r="AC767" s="7"/>
      <c r="AD767" s="7"/>
      <c r="AE767" s="7"/>
    </row>
    <row r="768" spans="1:31">
      <c r="A768" s="8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Z768" s="7"/>
      <c r="AA768" s="7"/>
      <c r="AB768" s="7"/>
      <c r="AC768" s="7"/>
      <c r="AD768" s="7"/>
      <c r="AE768" s="7"/>
    </row>
    <row r="769" spans="1:31">
      <c r="A769" s="8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Z769" s="7"/>
      <c r="AA769" s="7"/>
      <c r="AB769" s="7"/>
      <c r="AC769" s="7"/>
      <c r="AD769" s="7"/>
      <c r="AE769" s="7"/>
    </row>
    <row r="770" spans="1:31">
      <c r="A770" s="8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Z770" s="7"/>
      <c r="AA770" s="7"/>
      <c r="AB770" s="7"/>
      <c r="AC770" s="7"/>
      <c r="AD770" s="7"/>
      <c r="AE770" s="7"/>
    </row>
    <row r="771" spans="1:31">
      <c r="A771" s="8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Z771" s="7"/>
      <c r="AA771" s="7"/>
      <c r="AB771" s="7"/>
      <c r="AC771" s="7"/>
      <c r="AD771" s="7"/>
      <c r="AE771" s="7"/>
    </row>
    <row r="772" spans="1:31">
      <c r="A772" s="8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Z772" s="7"/>
      <c r="AA772" s="7"/>
      <c r="AB772" s="7"/>
      <c r="AC772" s="7"/>
      <c r="AD772" s="7"/>
      <c r="AE772" s="7"/>
    </row>
    <row r="773" spans="1:31">
      <c r="A773" s="8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Z773" s="7"/>
      <c r="AA773" s="7"/>
      <c r="AB773" s="7"/>
      <c r="AC773" s="7"/>
      <c r="AD773" s="7"/>
      <c r="AE773" s="7"/>
    </row>
    <row r="774" spans="1:31">
      <c r="A774" s="8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Z774" s="7"/>
      <c r="AA774" s="7"/>
      <c r="AB774" s="7"/>
      <c r="AC774" s="7"/>
      <c r="AD774" s="7"/>
      <c r="AE774" s="7"/>
    </row>
    <row r="775" spans="1:31">
      <c r="A775" s="8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Z775" s="7"/>
      <c r="AA775" s="7"/>
      <c r="AB775" s="7"/>
      <c r="AC775" s="7"/>
      <c r="AD775" s="7"/>
      <c r="AE775" s="7"/>
    </row>
    <row r="776" spans="1:31">
      <c r="A776" s="8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Z776" s="7"/>
      <c r="AA776" s="7"/>
      <c r="AB776" s="7"/>
      <c r="AC776" s="7"/>
      <c r="AD776" s="7"/>
      <c r="AE776" s="7"/>
    </row>
    <row r="777" spans="1:31">
      <c r="A777" s="8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Z777" s="7"/>
      <c r="AA777" s="7"/>
      <c r="AB777" s="7"/>
      <c r="AC777" s="7"/>
      <c r="AD777" s="7"/>
      <c r="AE777" s="7"/>
    </row>
    <row r="778" spans="1:31">
      <c r="A778" s="8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Z778" s="7"/>
      <c r="AA778" s="7"/>
      <c r="AB778" s="7"/>
      <c r="AC778" s="7"/>
      <c r="AD778" s="7"/>
      <c r="AE778" s="7"/>
    </row>
    <row r="779" spans="1:31">
      <c r="A779" s="8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Z779" s="7"/>
      <c r="AA779" s="7"/>
      <c r="AB779" s="7"/>
      <c r="AC779" s="7"/>
      <c r="AD779" s="7"/>
      <c r="AE779" s="7"/>
    </row>
    <row r="780" spans="1:31">
      <c r="A780" s="8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Z780" s="7"/>
      <c r="AA780" s="7"/>
      <c r="AB780" s="7"/>
      <c r="AC780" s="7"/>
      <c r="AD780" s="7"/>
      <c r="AE780" s="7"/>
    </row>
    <row r="781" spans="1:31">
      <c r="A781" s="8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Z781" s="7"/>
      <c r="AA781" s="7"/>
      <c r="AB781" s="7"/>
      <c r="AC781" s="7"/>
      <c r="AD781" s="7"/>
      <c r="AE781" s="7"/>
    </row>
    <row r="782" spans="1:31">
      <c r="A782" s="8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Z782" s="7"/>
      <c r="AA782" s="7"/>
      <c r="AB782" s="7"/>
      <c r="AC782" s="7"/>
      <c r="AD782" s="7"/>
      <c r="AE782" s="7"/>
    </row>
    <row r="783" spans="1:31">
      <c r="A783" s="8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Z783" s="7"/>
      <c r="AA783" s="7"/>
      <c r="AB783" s="7"/>
      <c r="AC783" s="7"/>
      <c r="AD783" s="7"/>
      <c r="AE783" s="7"/>
    </row>
    <row r="784" spans="1:31">
      <c r="A784" s="8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Z784" s="7"/>
      <c r="AA784" s="7"/>
      <c r="AB784" s="7"/>
      <c r="AC784" s="7"/>
      <c r="AD784" s="7"/>
      <c r="AE784" s="7"/>
    </row>
    <row r="785" spans="1:31">
      <c r="A785" s="8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Z785" s="7"/>
      <c r="AA785" s="7"/>
      <c r="AB785" s="7"/>
      <c r="AC785" s="7"/>
      <c r="AD785" s="7"/>
      <c r="AE785" s="7"/>
    </row>
    <row r="786" spans="1:31">
      <c r="A786" s="8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Z786" s="7"/>
      <c r="AA786" s="7"/>
      <c r="AB786" s="7"/>
      <c r="AC786" s="7"/>
      <c r="AD786" s="7"/>
      <c r="AE786" s="7"/>
    </row>
    <row r="787" spans="1:31">
      <c r="A787" s="8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Z787" s="7"/>
      <c r="AA787" s="7"/>
      <c r="AB787" s="7"/>
      <c r="AC787" s="7"/>
      <c r="AD787" s="7"/>
      <c r="AE787" s="7"/>
    </row>
    <row r="788" spans="1:31">
      <c r="A788" s="8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Z788" s="7"/>
      <c r="AA788" s="7"/>
      <c r="AB788" s="7"/>
      <c r="AC788" s="7"/>
      <c r="AD788" s="7"/>
      <c r="AE788" s="7"/>
    </row>
    <row r="789" spans="1:31">
      <c r="A789" s="8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Z789" s="7"/>
      <c r="AA789" s="7"/>
      <c r="AB789" s="7"/>
      <c r="AC789" s="7"/>
      <c r="AD789" s="7"/>
      <c r="AE789" s="7"/>
    </row>
    <row r="790" spans="1:31">
      <c r="A790" s="8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Z790" s="7"/>
      <c r="AA790" s="7"/>
      <c r="AB790" s="7"/>
      <c r="AC790" s="7"/>
      <c r="AD790" s="7"/>
      <c r="AE790" s="7"/>
    </row>
    <row r="791" spans="1:31">
      <c r="A791" s="8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Z791" s="7"/>
      <c r="AA791" s="7"/>
      <c r="AB791" s="7"/>
      <c r="AC791" s="7"/>
      <c r="AD791" s="7"/>
      <c r="AE791" s="7"/>
    </row>
    <row r="792" spans="1:31">
      <c r="A792" s="8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Z792" s="7"/>
      <c r="AA792" s="7"/>
      <c r="AB792" s="7"/>
      <c r="AC792" s="7"/>
      <c r="AD792" s="7"/>
      <c r="AE792" s="7"/>
    </row>
    <row r="793" spans="1:31">
      <c r="A793" s="8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Z793" s="7"/>
      <c r="AA793" s="7"/>
      <c r="AB793" s="7"/>
      <c r="AC793" s="7"/>
      <c r="AD793" s="7"/>
      <c r="AE793" s="7"/>
    </row>
    <row r="794" spans="1:31">
      <c r="A794" s="8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Z794" s="7"/>
      <c r="AA794" s="7"/>
      <c r="AB794" s="7"/>
      <c r="AC794" s="7"/>
      <c r="AD794" s="7"/>
      <c r="AE794" s="7"/>
    </row>
    <row r="795" spans="1:31">
      <c r="A795" s="8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Z795" s="7"/>
      <c r="AA795" s="7"/>
      <c r="AB795" s="7"/>
      <c r="AC795" s="7"/>
      <c r="AD795" s="7"/>
      <c r="AE795" s="7"/>
    </row>
    <row r="796" spans="1:31">
      <c r="A796" s="8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Z796" s="7"/>
      <c r="AA796" s="7"/>
      <c r="AB796" s="7"/>
      <c r="AC796" s="7"/>
      <c r="AD796" s="7"/>
      <c r="AE796" s="7"/>
    </row>
    <row r="797" spans="1:31">
      <c r="A797" s="8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Z797" s="7"/>
      <c r="AA797" s="7"/>
      <c r="AB797" s="7"/>
      <c r="AC797" s="7"/>
      <c r="AD797" s="7"/>
      <c r="AE797" s="7"/>
    </row>
    <row r="798" spans="1:31">
      <c r="A798" s="8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Z798" s="7"/>
      <c r="AA798" s="7"/>
      <c r="AB798" s="7"/>
      <c r="AC798" s="7"/>
      <c r="AD798" s="7"/>
      <c r="AE798" s="7"/>
    </row>
    <row r="799" spans="1:31">
      <c r="A799" s="8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Z799" s="7"/>
      <c r="AA799" s="7"/>
      <c r="AB799" s="7"/>
      <c r="AC799" s="7"/>
      <c r="AD799" s="7"/>
      <c r="AE799" s="7"/>
    </row>
    <row r="800" spans="1:31">
      <c r="A800" s="8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Z800" s="7"/>
      <c r="AA800" s="7"/>
      <c r="AB800" s="7"/>
      <c r="AC800" s="7"/>
      <c r="AD800" s="7"/>
      <c r="AE800" s="7"/>
    </row>
    <row r="801" spans="1:31">
      <c r="A801" s="8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Z801" s="7"/>
      <c r="AA801" s="7"/>
      <c r="AB801" s="7"/>
      <c r="AC801" s="7"/>
      <c r="AD801" s="7"/>
      <c r="AE801" s="7"/>
    </row>
    <row r="802" spans="1:31">
      <c r="A802" s="8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Z802" s="7"/>
      <c r="AA802" s="7"/>
      <c r="AB802" s="7"/>
      <c r="AC802" s="7"/>
      <c r="AD802" s="7"/>
      <c r="AE802" s="7"/>
    </row>
    <row r="803" spans="1:31">
      <c r="A803" s="8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Z803" s="7"/>
      <c r="AA803" s="7"/>
      <c r="AB803" s="7"/>
      <c r="AC803" s="7"/>
      <c r="AD803" s="7"/>
      <c r="AE803" s="7"/>
    </row>
    <row r="804" spans="1:31">
      <c r="A804" s="8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Z804" s="7"/>
      <c r="AA804" s="7"/>
      <c r="AB804" s="7"/>
      <c r="AC804" s="7"/>
      <c r="AD804" s="7"/>
      <c r="AE804" s="7"/>
    </row>
    <row r="805" spans="1:31">
      <c r="A805" s="8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Z805" s="7"/>
      <c r="AA805" s="7"/>
      <c r="AB805" s="7"/>
      <c r="AC805" s="7"/>
      <c r="AD805" s="7"/>
      <c r="AE805" s="7"/>
    </row>
    <row r="806" spans="1:31">
      <c r="A806" s="8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Z806" s="7"/>
      <c r="AA806" s="7"/>
      <c r="AB806" s="7"/>
      <c r="AC806" s="7"/>
      <c r="AD806" s="7"/>
      <c r="AE806" s="7"/>
    </row>
    <row r="807" spans="1:31">
      <c r="A807" s="8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Z807" s="7"/>
      <c r="AA807" s="7"/>
      <c r="AB807" s="7"/>
      <c r="AC807" s="7"/>
      <c r="AD807" s="7"/>
      <c r="AE807" s="7"/>
    </row>
    <row r="808" spans="1:31">
      <c r="A808" s="8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Z808" s="7"/>
      <c r="AA808" s="7"/>
      <c r="AB808" s="7"/>
      <c r="AC808" s="7"/>
      <c r="AD808" s="7"/>
      <c r="AE808" s="7"/>
    </row>
    <row r="809" spans="1:31">
      <c r="A809" s="8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Z809" s="7"/>
      <c r="AA809" s="7"/>
      <c r="AB809" s="7"/>
      <c r="AC809" s="7"/>
      <c r="AD809" s="7"/>
      <c r="AE809" s="7"/>
    </row>
    <row r="810" spans="1:31">
      <c r="A810" s="8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Z810" s="7"/>
      <c r="AA810" s="7"/>
      <c r="AB810" s="7"/>
      <c r="AC810" s="7"/>
      <c r="AD810" s="7"/>
      <c r="AE810" s="7"/>
    </row>
    <row r="811" spans="1:31">
      <c r="A811" s="8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Z811" s="7"/>
      <c r="AA811" s="7"/>
      <c r="AB811" s="7"/>
      <c r="AC811" s="7"/>
      <c r="AD811" s="7"/>
      <c r="AE811" s="7"/>
    </row>
    <row r="812" spans="1:31">
      <c r="A812" s="8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Z812" s="7"/>
      <c r="AA812" s="7"/>
      <c r="AB812" s="7"/>
      <c r="AC812" s="7"/>
      <c r="AD812" s="7"/>
      <c r="AE812" s="7"/>
    </row>
    <row r="813" spans="1:31">
      <c r="A813" s="8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Z813" s="7"/>
      <c r="AA813" s="7"/>
      <c r="AB813" s="7"/>
      <c r="AC813" s="7"/>
      <c r="AD813" s="7"/>
      <c r="AE813" s="7"/>
    </row>
    <row r="814" spans="1:31">
      <c r="A814" s="8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Z814" s="7"/>
      <c r="AA814" s="7"/>
      <c r="AB814" s="7"/>
      <c r="AC814" s="7"/>
      <c r="AD814" s="7"/>
      <c r="AE814" s="7"/>
    </row>
    <row r="815" spans="1:31">
      <c r="A815" s="8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Z815" s="7"/>
      <c r="AA815" s="7"/>
      <c r="AB815" s="7"/>
      <c r="AC815" s="7"/>
      <c r="AD815" s="7"/>
      <c r="AE815" s="7"/>
    </row>
    <row r="816" spans="1:31">
      <c r="A816" s="8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Z816" s="7"/>
      <c r="AA816" s="7"/>
      <c r="AB816" s="7"/>
      <c r="AC816" s="7"/>
      <c r="AD816" s="7"/>
      <c r="AE816" s="7"/>
    </row>
    <row r="817" spans="1:31">
      <c r="A817" s="8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Z817" s="7"/>
      <c r="AA817" s="7"/>
      <c r="AB817" s="7"/>
      <c r="AC817" s="7"/>
      <c r="AD817" s="7"/>
      <c r="AE817" s="7"/>
    </row>
    <row r="818" spans="1:31">
      <c r="A818" s="8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Z818" s="7"/>
      <c r="AA818" s="7"/>
      <c r="AB818" s="7"/>
      <c r="AC818" s="7"/>
      <c r="AD818" s="7"/>
      <c r="AE818" s="7"/>
    </row>
    <row r="819" spans="1:31">
      <c r="A819" s="8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Z819" s="7"/>
      <c r="AA819" s="7"/>
      <c r="AB819" s="7"/>
      <c r="AC819" s="7"/>
      <c r="AD819" s="7"/>
      <c r="AE819" s="7"/>
    </row>
    <row r="820" spans="1:31">
      <c r="A820" s="8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Z820" s="7"/>
      <c r="AA820" s="7"/>
      <c r="AB820" s="7"/>
      <c r="AC820" s="7"/>
      <c r="AD820" s="7"/>
      <c r="AE820" s="7"/>
    </row>
    <row r="821" spans="1:31">
      <c r="A821" s="8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Z821" s="7"/>
      <c r="AA821" s="7"/>
      <c r="AB821" s="7"/>
      <c r="AC821" s="7"/>
      <c r="AD821" s="7"/>
      <c r="AE821" s="7"/>
    </row>
    <row r="822" spans="1:31">
      <c r="A822" s="8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Z822" s="7"/>
      <c r="AA822" s="7"/>
      <c r="AB822" s="7"/>
      <c r="AC822" s="7"/>
      <c r="AD822" s="7"/>
      <c r="AE822" s="7"/>
    </row>
    <row r="823" spans="1:31">
      <c r="A823" s="8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Z823" s="7"/>
      <c r="AA823" s="7"/>
      <c r="AB823" s="7"/>
      <c r="AC823" s="7"/>
      <c r="AD823" s="7"/>
      <c r="AE823" s="7"/>
    </row>
    <row r="824" spans="1:31">
      <c r="A824" s="8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Z824" s="7"/>
      <c r="AA824" s="7"/>
      <c r="AB824" s="7"/>
      <c r="AC824" s="7"/>
      <c r="AD824" s="7"/>
      <c r="AE824" s="7"/>
    </row>
    <row r="825" spans="1:31">
      <c r="A825" s="8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Z825" s="7"/>
      <c r="AA825" s="7"/>
      <c r="AB825" s="7"/>
      <c r="AC825" s="7"/>
      <c r="AD825" s="7"/>
      <c r="AE825" s="7"/>
    </row>
    <row r="826" spans="1:31">
      <c r="A826" s="8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Z826" s="7"/>
      <c r="AA826" s="7"/>
      <c r="AB826" s="7"/>
      <c r="AC826" s="7"/>
      <c r="AD826" s="7"/>
      <c r="AE826" s="7"/>
    </row>
    <row r="827" spans="1:31">
      <c r="A827" s="8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Z827" s="7"/>
      <c r="AA827" s="7"/>
      <c r="AB827" s="7"/>
      <c r="AC827" s="7"/>
      <c r="AD827" s="7"/>
      <c r="AE827" s="7"/>
    </row>
    <row r="828" spans="1:31">
      <c r="A828" s="8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Z828" s="7"/>
      <c r="AA828" s="7"/>
      <c r="AB828" s="7"/>
      <c r="AC828" s="7"/>
      <c r="AD828" s="7"/>
      <c r="AE828" s="7"/>
    </row>
    <row r="829" spans="1:31">
      <c r="A829" s="8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Z829" s="7"/>
      <c r="AA829" s="7"/>
      <c r="AB829" s="7"/>
      <c r="AC829" s="7"/>
      <c r="AD829" s="7"/>
      <c r="AE829" s="7"/>
    </row>
    <row r="830" spans="1:31">
      <c r="A830" s="8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Z830" s="7"/>
      <c r="AA830" s="7"/>
      <c r="AB830" s="7"/>
      <c r="AC830" s="7"/>
      <c r="AD830" s="7"/>
      <c r="AE830" s="7"/>
    </row>
    <row r="831" spans="1:31">
      <c r="A831" s="8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Z831" s="7"/>
      <c r="AA831" s="7"/>
      <c r="AB831" s="7"/>
      <c r="AC831" s="7"/>
      <c r="AD831" s="7"/>
      <c r="AE831" s="7"/>
    </row>
    <row r="832" spans="1:31">
      <c r="A832" s="8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Z832" s="7"/>
      <c r="AA832" s="7"/>
      <c r="AB832" s="7"/>
      <c r="AC832" s="7"/>
      <c r="AD832" s="7"/>
      <c r="AE832" s="7"/>
    </row>
    <row r="833" spans="1:31">
      <c r="A833" s="8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Z833" s="7"/>
      <c r="AA833" s="7"/>
      <c r="AB833" s="7"/>
      <c r="AC833" s="7"/>
      <c r="AD833" s="7"/>
      <c r="AE833" s="7"/>
    </row>
    <row r="834" spans="1:31">
      <c r="A834" s="8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Z834" s="7"/>
      <c r="AA834" s="7"/>
      <c r="AB834" s="7"/>
      <c r="AC834" s="7"/>
      <c r="AD834" s="7"/>
      <c r="AE834" s="7"/>
    </row>
    <row r="835" spans="1:31">
      <c r="A835" s="8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Z835" s="7"/>
      <c r="AA835" s="7"/>
      <c r="AB835" s="7"/>
      <c r="AC835" s="7"/>
      <c r="AD835" s="7"/>
      <c r="AE835" s="7"/>
    </row>
    <row r="836" spans="1:31">
      <c r="A836" s="8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Z836" s="7"/>
      <c r="AA836" s="7"/>
      <c r="AB836" s="7"/>
      <c r="AC836" s="7"/>
      <c r="AD836" s="7"/>
      <c r="AE836" s="7"/>
    </row>
    <row r="837" spans="1:31">
      <c r="A837" s="8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Z837" s="7"/>
      <c r="AA837" s="7"/>
      <c r="AB837" s="7"/>
      <c r="AC837" s="7"/>
      <c r="AD837" s="7"/>
      <c r="AE837" s="7"/>
    </row>
    <row r="838" spans="1:31">
      <c r="A838" s="8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Z838" s="7"/>
      <c r="AA838" s="7"/>
      <c r="AB838" s="7"/>
      <c r="AC838" s="7"/>
      <c r="AD838" s="7"/>
      <c r="AE838" s="7"/>
    </row>
    <row r="839" spans="1:31">
      <c r="A839" s="8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Z839" s="7"/>
      <c r="AA839" s="7"/>
      <c r="AB839" s="7"/>
      <c r="AC839" s="7"/>
      <c r="AD839" s="7"/>
      <c r="AE839" s="7"/>
    </row>
    <row r="840" spans="1:31">
      <c r="A840" s="8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Z840" s="7"/>
      <c r="AA840" s="7"/>
      <c r="AB840" s="7"/>
      <c r="AC840" s="7"/>
      <c r="AD840" s="7"/>
      <c r="AE840" s="7"/>
    </row>
    <row r="841" spans="1:31">
      <c r="A841" s="8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Z841" s="7"/>
      <c r="AA841" s="7"/>
      <c r="AB841" s="7"/>
      <c r="AC841" s="7"/>
      <c r="AD841" s="7"/>
      <c r="AE841" s="7"/>
    </row>
    <row r="842" spans="1:31">
      <c r="A842" s="8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Z842" s="7"/>
      <c r="AA842" s="7"/>
      <c r="AB842" s="7"/>
      <c r="AC842" s="7"/>
      <c r="AD842" s="7"/>
      <c r="AE842" s="7"/>
    </row>
    <row r="843" spans="1:31">
      <c r="A843" s="8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Z843" s="7"/>
      <c r="AA843" s="7"/>
      <c r="AB843" s="7"/>
      <c r="AC843" s="7"/>
      <c r="AD843" s="7"/>
      <c r="AE843" s="7"/>
    </row>
    <row r="844" spans="1:31">
      <c r="A844" s="8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Z844" s="7"/>
      <c r="AA844" s="7"/>
      <c r="AB844" s="7"/>
      <c r="AC844" s="7"/>
      <c r="AD844" s="7"/>
      <c r="AE844" s="7"/>
    </row>
    <row r="845" spans="1:31">
      <c r="A845" s="8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Z845" s="7"/>
      <c r="AA845" s="7"/>
      <c r="AB845" s="7"/>
      <c r="AC845" s="7"/>
      <c r="AD845" s="7"/>
      <c r="AE845" s="7"/>
    </row>
    <row r="846" spans="1:31">
      <c r="A846" s="8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Z846" s="7"/>
      <c r="AA846" s="7"/>
      <c r="AB846" s="7"/>
      <c r="AC846" s="7"/>
      <c r="AD846" s="7"/>
      <c r="AE846" s="7"/>
    </row>
    <row r="847" spans="1:31">
      <c r="A847" s="8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Z847" s="7"/>
      <c r="AA847" s="7"/>
      <c r="AB847" s="7"/>
      <c r="AC847" s="7"/>
      <c r="AD847" s="7"/>
      <c r="AE847" s="7"/>
    </row>
    <row r="848" spans="1:31">
      <c r="A848" s="8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Z848" s="7"/>
      <c r="AA848" s="7"/>
      <c r="AB848" s="7"/>
      <c r="AC848" s="7"/>
      <c r="AD848" s="7"/>
      <c r="AE848" s="7"/>
    </row>
    <row r="849" spans="1:31">
      <c r="A849" s="8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Z849" s="7"/>
      <c r="AA849" s="7"/>
      <c r="AB849" s="7"/>
      <c r="AC849" s="7"/>
      <c r="AD849" s="7"/>
      <c r="AE849" s="7"/>
    </row>
    <row r="850" spans="1:31">
      <c r="A850" s="8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Z850" s="7"/>
      <c r="AA850" s="7"/>
      <c r="AB850" s="7"/>
      <c r="AC850" s="7"/>
      <c r="AD850" s="7"/>
      <c r="AE850" s="7"/>
    </row>
    <row r="851" spans="1:31">
      <c r="A851" s="8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Z851" s="7"/>
      <c r="AA851" s="7"/>
      <c r="AB851" s="7"/>
      <c r="AC851" s="7"/>
      <c r="AD851" s="7"/>
      <c r="AE851" s="7"/>
    </row>
    <row r="852" spans="1:31">
      <c r="A852" s="8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Z852" s="7"/>
      <c r="AA852" s="7"/>
      <c r="AB852" s="7"/>
      <c r="AC852" s="7"/>
      <c r="AD852" s="7"/>
      <c r="AE852" s="7"/>
    </row>
    <row r="853" spans="1:31">
      <c r="A853" s="8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Z853" s="7"/>
      <c r="AA853" s="7"/>
      <c r="AB853" s="7"/>
      <c r="AC853" s="7"/>
      <c r="AD853" s="7"/>
      <c r="AE853" s="7"/>
    </row>
    <row r="854" spans="1:31">
      <c r="A854" s="8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Z854" s="7"/>
      <c r="AA854" s="7"/>
      <c r="AB854" s="7"/>
      <c r="AC854" s="7"/>
      <c r="AD854" s="7"/>
      <c r="AE854" s="7"/>
    </row>
    <row r="855" spans="1:31">
      <c r="A855" s="8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Z855" s="7"/>
      <c r="AA855" s="7"/>
      <c r="AB855" s="7"/>
      <c r="AC855" s="7"/>
      <c r="AD855" s="7"/>
      <c r="AE855" s="7"/>
    </row>
    <row r="856" spans="1:31">
      <c r="A856" s="8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Z856" s="7"/>
      <c r="AA856" s="7"/>
      <c r="AB856" s="7"/>
      <c r="AC856" s="7"/>
      <c r="AD856" s="7"/>
      <c r="AE856" s="7"/>
    </row>
    <row r="857" spans="1:31">
      <c r="A857" s="8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Z857" s="7"/>
      <c r="AA857" s="7"/>
      <c r="AB857" s="7"/>
      <c r="AC857" s="7"/>
      <c r="AD857" s="7"/>
      <c r="AE857" s="7"/>
    </row>
    <row r="858" spans="1:31">
      <c r="A858" s="8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Z858" s="7"/>
      <c r="AA858" s="7"/>
      <c r="AB858" s="7"/>
      <c r="AC858" s="7"/>
      <c r="AD858" s="7"/>
      <c r="AE858" s="7"/>
    </row>
    <row r="859" spans="1:31">
      <c r="A859" s="8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Z859" s="7"/>
      <c r="AA859" s="7"/>
      <c r="AB859" s="7"/>
      <c r="AC859" s="7"/>
      <c r="AD859" s="7"/>
      <c r="AE859" s="7"/>
    </row>
    <row r="860" spans="1:31">
      <c r="A860" s="8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Z860" s="7"/>
      <c r="AA860" s="7"/>
      <c r="AB860" s="7"/>
      <c r="AC860" s="7"/>
      <c r="AD860" s="7"/>
      <c r="AE860" s="7"/>
    </row>
    <row r="861" spans="1:31">
      <c r="A861" s="8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Z861" s="7"/>
      <c r="AA861" s="7"/>
      <c r="AB861" s="7"/>
      <c r="AC861" s="7"/>
      <c r="AD861" s="7"/>
      <c r="AE861" s="7"/>
    </row>
    <row r="862" spans="1:31">
      <c r="A862" s="8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Z862" s="7"/>
      <c r="AA862" s="7"/>
      <c r="AB862" s="7"/>
      <c r="AC862" s="7"/>
      <c r="AD862" s="7"/>
      <c r="AE862" s="7"/>
    </row>
    <row r="863" spans="1:31">
      <c r="A863" s="8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Z863" s="7"/>
      <c r="AA863" s="7"/>
      <c r="AB863" s="7"/>
      <c r="AC863" s="7"/>
      <c r="AD863" s="7"/>
      <c r="AE863" s="7"/>
    </row>
    <row r="864" spans="1:31">
      <c r="A864" s="8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Z864" s="7"/>
      <c r="AA864" s="7"/>
      <c r="AB864" s="7"/>
      <c r="AC864" s="7"/>
      <c r="AD864" s="7"/>
      <c r="AE864" s="7"/>
    </row>
    <row r="865" spans="1:31">
      <c r="A865" s="8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Z865" s="7"/>
      <c r="AA865" s="7"/>
      <c r="AB865" s="7"/>
      <c r="AC865" s="7"/>
      <c r="AD865" s="7"/>
      <c r="AE865" s="7"/>
    </row>
    <row r="866" spans="1:31">
      <c r="A866" s="8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Z866" s="7"/>
      <c r="AA866" s="7"/>
      <c r="AB866" s="7"/>
      <c r="AC866" s="7"/>
      <c r="AD866" s="7"/>
      <c r="AE866" s="7"/>
    </row>
    <row r="867" spans="1:31">
      <c r="A867" s="8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Z867" s="7"/>
      <c r="AA867" s="7"/>
      <c r="AB867" s="7"/>
      <c r="AC867" s="7"/>
      <c r="AD867" s="7"/>
      <c r="AE867" s="7"/>
    </row>
    <row r="868" spans="1:31">
      <c r="A868" s="8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Z868" s="7"/>
      <c r="AA868" s="7"/>
      <c r="AB868" s="7"/>
      <c r="AC868" s="7"/>
      <c r="AD868" s="7"/>
      <c r="AE868" s="7"/>
    </row>
    <row r="869" spans="1:31">
      <c r="A869" s="8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Z869" s="7"/>
      <c r="AA869" s="7"/>
      <c r="AB869" s="7"/>
      <c r="AC869" s="7"/>
      <c r="AD869" s="7"/>
      <c r="AE869" s="7"/>
    </row>
    <row r="870" spans="1:31">
      <c r="A870" s="8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Z870" s="7"/>
      <c r="AA870" s="7"/>
      <c r="AB870" s="7"/>
      <c r="AC870" s="7"/>
      <c r="AD870" s="7"/>
      <c r="AE870" s="7"/>
    </row>
    <row r="871" spans="1:31">
      <c r="A871" s="8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Z871" s="7"/>
      <c r="AA871" s="7"/>
      <c r="AB871" s="7"/>
      <c r="AC871" s="7"/>
      <c r="AD871" s="7"/>
      <c r="AE871" s="7"/>
    </row>
    <row r="872" spans="1:31">
      <c r="A872" s="8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Z872" s="7"/>
      <c r="AA872" s="7"/>
      <c r="AB872" s="7"/>
      <c r="AC872" s="7"/>
      <c r="AD872" s="7"/>
      <c r="AE872" s="7"/>
    </row>
    <row r="873" spans="1:31">
      <c r="A873" s="8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Z873" s="7"/>
      <c r="AA873" s="7"/>
      <c r="AB873" s="7"/>
      <c r="AC873" s="7"/>
      <c r="AD873" s="7"/>
      <c r="AE873" s="7"/>
    </row>
    <row r="874" spans="1:31">
      <c r="A874" s="8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Z874" s="7"/>
      <c r="AA874" s="7"/>
      <c r="AB874" s="7"/>
      <c r="AC874" s="7"/>
      <c r="AD874" s="7"/>
      <c r="AE874" s="7"/>
    </row>
    <row r="875" spans="1:31">
      <c r="A875" s="8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Z875" s="7"/>
      <c r="AA875" s="7"/>
      <c r="AB875" s="7"/>
      <c r="AC875" s="7"/>
      <c r="AD875" s="7"/>
      <c r="AE875" s="7"/>
    </row>
    <row r="876" spans="1:31">
      <c r="A876" s="8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Z876" s="7"/>
      <c r="AA876" s="7"/>
      <c r="AB876" s="7"/>
      <c r="AC876" s="7"/>
      <c r="AD876" s="7"/>
      <c r="AE876" s="7"/>
    </row>
    <row r="877" spans="1:31">
      <c r="A877" s="8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Z877" s="7"/>
      <c r="AA877" s="7"/>
      <c r="AB877" s="7"/>
      <c r="AC877" s="7"/>
      <c r="AD877" s="7"/>
      <c r="AE877" s="7"/>
    </row>
    <row r="878" spans="1:31">
      <c r="A878" s="8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Z878" s="7"/>
      <c r="AA878" s="7"/>
      <c r="AB878" s="7"/>
      <c r="AC878" s="7"/>
      <c r="AD878" s="7"/>
      <c r="AE878" s="7"/>
    </row>
    <row r="879" spans="1:31">
      <c r="A879" s="8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Z879" s="7"/>
      <c r="AA879" s="7"/>
      <c r="AB879" s="7"/>
      <c r="AC879" s="7"/>
      <c r="AD879" s="7"/>
      <c r="AE879" s="7"/>
    </row>
    <row r="880" spans="1:31">
      <c r="A880" s="8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Z880" s="7"/>
      <c r="AA880" s="7"/>
      <c r="AB880" s="7"/>
      <c r="AC880" s="7"/>
      <c r="AD880" s="7"/>
      <c r="AE880" s="7"/>
    </row>
    <row r="881" spans="1:31">
      <c r="A881" s="8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Z881" s="7"/>
      <c r="AA881" s="7"/>
      <c r="AB881" s="7"/>
      <c r="AC881" s="7"/>
      <c r="AD881" s="7"/>
      <c r="AE881" s="7"/>
    </row>
    <row r="882" spans="1:31">
      <c r="A882" s="8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Z882" s="7"/>
      <c r="AA882" s="7"/>
      <c r="AB882" s="7"/>
      <c r="AC882" s="7"/>
      <c r="AD882" s="7"/>
      <c r="AE882" s="7"/>
    </row>
    <row r="883" spans="1:31">
      <c r="A883" s="8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Z883" s="7"/>
      <c r="AA883" s="7"/>
      <c r="AB883" s="7"/>
      <c r="AC883" s="7"/>
      <c r="AD883" s="7"/>
      <c r="AE883" s="7"/>
    </row>
    <row r="884" spans="1:31">
      <c r="A884" s="8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Z884" s="7"/>
      <c r="AA884" s="7"/>
      <c r="AB884" s="7"/>
      <c r="AC884" s="7"/>
      <c r="AD884" s="7"/>
      <c r="AE884" s="7"/>
    </row>
    <row r="885" spans="1:31">
      <c r="A885" s="8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Z885" s="7"/>
      <c r="AA885" s="7"/>
      <c r="AB885" s="7"/>
      <c r="AC885" s="7"/>
      <c r="AD885" s="7"/>
      <c r="AE885" s="7"/>
    </row>
    <row r="886" spans="1:31">
      <c r="A886" s="8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Z886" s="7"/>
      <c r="AA886" s="7"/>
      <c r="AB886" s="7"/>
      <c r="AC886" s="7"/>
      <c r="AD886" s="7"/>
      <c r="AE886" s="7"/>
    </row>
    <row r="887" spans="1:31">
      <c r="A887" s="8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Z887" s="7"/>
      <c r="AA887" s="7"/>
      <c r="AB887" s="7"/>
      <c r="AC887" s="7"/>
      <c r="AD887" s="7"/>
      <c r="AE887" s="7"/>
    </row>
    <row r="888" spans="1:31">
      <c r="A888" s="8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Z888" s="7"/>
      <c r="AA888" s="7"/>
      <c r="AB888" s="7"/>
      <c r="AC888" s="7"/>
      <c r="AD888" s="7"/>
      <c r="AE888" s="7"/>
    </row>
    <row r="889" spans="1:31">
      <c r="A889" s="8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Z889" s="7"/>
      <c r="AA889" s="7"/>
      <c r="AB889" s="7"/>
      <c r="AC889" s="7"/>
      <c r="AD889" s="7"/>
      <c r="AE889" s="7"/>
    </row>
    <row r="890" spans="1:31">
      <c r="A890" s="8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Z890" s="7"/>
      <c r="AA890" s="7"/>
      <c r="AB890" s="7"/>
      <c r="AC890" s="7"/>
      <c r="AD890" s="7"/>
      <c r="AE890" s="7"/>
    </row>
    <row r="891" spans="1:31">
      <c r="A891" s="8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Z891" s="7"/>
      <c r="AA891" s="7"/>
      <c r="AB891" s="7"/>
      <c r="AC891" s="7"/>
      <c r="AD891" s="7"/>
      <c r="AE891" s="7"/>
    </row>
    <row r="892" spans="1:31">
      <c r="A892" s="8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Z892" s="7"/>
      <c r="AA892" s="7"/>
      <c r="AB892" s="7"/>
      <c r="AC892" s="7"/>
      <c r="AD892" s="7"/>
      <c r="AE892" s="7"/>
    </row>
    <row r="893" spans="1:31">
      <c r="A893" s="8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Z893" s="7"/>
      <c r="AA893" s="7"/>
      <c r="AB893" s="7"/>
      <c r="AC893" s="7"/>
      <c r="AD893" s="7"/>
      <c r="AE893" s="7"/>
    </row>
    <row r="894" spans="1:31">
      <c r="A894" s="8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Z894" s="7"/>
      <c r="AA894" s="7"/>
      <c r="AB894" s="7"/>
      <c r="AC894" s="7"/>
      <c r="AD894" s="7"/>
      <c r="AE894" s="7"/>
    </row>
    <row r="895" spans="1:31">
      <c r="A895" s="8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Z895" s="7"/>
      <c r="AA895" s="7"/>
      <c r="AB895" s="7"/>
      <c r="AC895" s="7"/>
      <c r="AD895" s="7"/>
      <c r="AE895" s="7"/>
    </row>
    <row r="896" spans="1:31">
      <c r="A896" s="8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Z896" s="7"/>
      <c r="AA896" s="7"/>
      <c r="AB896" s="7"/>
      <c r="AC896" s="7"/>
      <c r="AD896" s="7"/>
      <c r="AE896" s="7"/>
    </row>
    <row r="897" spans="1:31">
      <c r="A897" s="8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Z897" s="7"/>
      <c r="AA897" s="7"/>
      <c r="AB897" s="7"/>
      <c r="AC897" s="7"/>
      <c r="AD897" s="7"/>
      <c r="AE897" s="7"/>
    </row>
    <row r="898" spans="1:31">
      <c r="A898" s="8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Z898" s="7"/>
      <c r="AA898" s="7"/>
      <c r="AB898" s="7"/>
      <c r="AC898" s="7"/>
      <c r="AD898" s="7"/>
      <c r="AE898" s="7"/>
    </row>
    <row r="899" spans="1:31">
      <c r="A899" s="8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Z899" s="7"/>
      <c r="AA899" s="7"/>
      <c r="AB899" s="7"/>
      <c r="AC899" s="7"/>
      <c r="AD899" s="7"/>
      <c r="AE899" s="7"/>
    </row>
    <row r="900" spans="1:31">
      <c r="A900" s="8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Z900" s="7"/>
      <c r="AA900" s="7"/>
      <c r="AB900" s="7"/>
      <c r="AC900" s="7"/>
      <c r="AD900" s="7"/>
      <c r="AE900" s="7"/>
    </row>
    <row r="901" spans="1:31">
      <c r="A901" s="8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Z901" s="7"/>
      <c r="AA901" s="7"/>
      <c r="AB901" s="7"/>
      <c r="AC901" s="7"/>
      <c r="AD901" s="7"/>
      <c r="AE901" s="7"/>
    </row>
    <row r="902" spans="1:31">
      <c r="A902" s="8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Z902" s="7"/>
      <c r="AA902" s="7"/>
      <c r="AB902" s="7"/>
      <c r="AC902" s="7"/>
      <c r="AD902" s="7"/>
      <c r="AE902" s="7"/>
    </row>
    <row r="903" spans="1:31">
      <c r="A903" s="8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Z903" s="7"/>
      <c r="AA903" s="7"/>
      <c r="AB903" s="7"/>
      <c r="AC903" s="7"/>
      <c r="AD903" s="7"/>
      <c r="AE903" s="7"/>
    </row>
    <row r="904" spans="1:31">
      <c r="A904" s="8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Z904" s="7"/>
      <c r="AA904" s="7"/>
      <c r="AB904" s="7"/>
      <c r="AC904" s="7"/>
      <c r="AD904" s="7"/>
      <c r="AE904" s="7"/>
    </row>
    <row r="905" spans="1:31">
      <c r="A905" s="8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Z905" s="7"/>
      <c r="AA905" s="7"/>
      <c r="AB905" s="7"/>
      <c r="AC905" s="7"/>
      <c r="AD905" s="7"/>
      <c r="AE905" s="7"/>
    </row>
    <row r="906" spans="1:31">
      <c r="A906" s="8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Z906" s="7"/>
      <c r="AA906" s="7"/>
      <c r="AB906" s="7"/>
      <c r="AC906" s="7"/>
      <c r="AD906" s="7"/>
      <c r="AE906" s="7"/>
    </row>
    <row r="907" spans="1:31">
      <c r="A907" s="8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Z907" s="7"/>
      <c r="AA907" s="7"/>
      <c r="AB907" s="7"/>
      <c r="AC907" s="7"/>
      <c r="AD907" s="7"/>
      <c r="AE907" s="7"/>
    </row>
    <row r="908" spans="1:31">
      <c r="A908" s="8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Z908" s="7"/>
      <c r="AA908" s="7"/>
      <c r="AB908" s="7"/>
      <c r="AC908" s="7"/>
      <c r="AD908" s="7"/>
      <c r="AE908" s="7"/>
    </row>
    <row r="909" spans="1:31">
      <c r="A909" s="8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Z909" s="7"/>
      <c r="AA909" s="7"/>
      <c r="AB909" s="7"/>
      <c r="AC909" s="7"/>
      <c r="AD909" s="7"/>
      <c r="AE909" s="7"/>
    </row>
    <row r="910" spans="1:31">
      <c r="A910" s="8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Z910" s="7"/>
      <c r="AA910" s="7"/>
      <c r="AB910" s="7"/>
      <c r="AC910" s="7"/>
      <c r="AD910" s="7"/>
      <c r="AE910" s="7"/>
    </row>
    <row r="911" spans="1:31">
      <c r="A911" s="8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Z911" s="7"/>
      <c r="AA911" s="7"/>
      <c r="AB911" s="7"/>
      <c r="AC911" s="7"/>
      <c r="AD911" s="7"/>
      <c r="AE911" s="7"/>
    </row>
    <row r="912" spans="1:31">
      <c r="A912" s="8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Z912" s="7"/>
      <c r="AA912" s="7"/>
      <c r="AB912" s="7"/>
      <c r="AC912" s="7"/>
      <c r="AD912" s="7"/>
      <c r="AE912" s="7"/>
    </row>
    <row r="913" spans="1:31">
      <c r="A913" s="8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Z913" s="7"/>
      <c r="AA913" s="7"/>
      <c r="AB913" s="7"/>
      <c r="AC913" s="7"/>
      <c r="AD913" s="7"/>
      <c r="AE913" s="7"/>
    </row>
    <row r="914" spans="1:31">
      <c r="A914" s="8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Z914" s="7"/>
      <c r="AA914" s="7"/>
      <c r="AB914" s="7"/>
      <c r="AC914" s="7"/>
      <c r="AD914" s="7"/>
      <c r="AE914" s="7"/>
    </row>
    <row r="915" spans="1:31">
      <c r="A915" s="8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Z915" s="7"/>
      <c r="AA915" s="7"/>
      <c r="AB915" s="7"/>
      <c r="AC915" s="7"/>
      <c r="AD915" s="7"/>
      <c r="AE915" s="7"/>
    </row>
    <row r="916" spans="1:31">
      <c r="A916" s="8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Z916" s="7"/>
      <c r="AA916" s="7"/>
      <c r="AB916" s="7"/>
      <c r="AC916" s="7"/>
      <c r="AD916" s="7"/>
      <c r="AE916" s="7"/>
    </row>
    <row r="917" spans="1:31">
      <c r="A917" s="8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Z917" s="7"/>
      <c r="AA917" s="7"/>
      <c r="AB917" s="7"/>
      <c r="AC917" s="7"/>
      <c r="AD917" s="7"/>
      <c r="AE917" s="7"/>
    </row>
    <row r="918" spans="1:31">
      <c r="A918" s="8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Z918" s="7"/>
      <c r="AA918" s="7"/>
      <c r="AB918" s="7"/>
      <c r="AC918" s="7"/>
      <c r="AD918" s="7"/>
      <c r="AE918" s="7"/>
    </row>
    <row r="919" spans="1:31">
      <c r="A919" s="8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Z919" s="7"/>
      <c r="AA919" s="7"/>
      <c r="AB919" s="7"/>
      <c r="AC919" s="7"/>
      <c r="AD919" s="7"/>
      <c r="AE919" s="7"/>
    </row>
    <row r="920" spans="1:31">
      <c r="A920" s="8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Z920" s="7"/>
      <c r="AA920" s="7"/>
      <c r="AB920" s="7"/>
      <c r="AC920" s="7"/>
      <c r="AD920" s="7"/>
      <c r="AE920" s="7"/>
    </row>
    <row r="921" spans="1:31">
      <c r="A921" s="8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Z921" s="7"/>
      <c r="AA921" s="7"/>
      <c r="AB921" s="7"/>
      <c r="AC921" s="7"/>
      <c r="AD921" s="7"/>
      <c r="AE921" s="7"/>
    </row>
    <row r="922" spans="1:31">
      <c r="A922" s="8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Z922" s="7"/>
      <c r="AA922" s="7"/>
      <c r="AB922" s="7"/>
      <c r="AC922" s="7"/>
      <c r="AD922" s="7"/>
      <c r="AE922" s="7"/>
    </row>
    <row r="923" spans="1:31">
      <c r="A923" s="8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Z923" s="7"/>
      <c r="AA923" s="7"/>
      <c r="AB923" s="7"/>
      <c r="AC923" s="7"/>
      <c r="AD923" s="7"/>
      <c r="AE923" s="7"/>
    </row>
    <row r="924" spans="1:31">
      <c r="A924" s="8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Z924" s="7"/>
      <c r="AA924" s="7"/>
      <c r="AB924" s="7"/>
      <c r="AC924" s="7"/>
      <c r="AD924" s="7"/>
      <c r="AE924" s="7"/>
    </row>
    <row r="925" spans="1:31">
      <c r="A925" s="8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Z925" s="7"/>
      <c r="AA925" s="7"/>
      <c r="AB925" s="7"/>
      <c r="AC925" s="7"/>
      <c r="AD925" s="7"/>
      <c r="AE925" s="7"/>
    </row>
    <row r="926" spans="1:31">
      <c r="A926" s="8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Z926" s="7"/>
      <c r="AA926" s="7"/>
      <c r="AB926" s="7"/>
      <c r="AC926" s="7"/>
      <c r="AD926" s="7"/>
      <c r="AE926" s="7"/>
    </row>
    <row r="927" spans="1:31">
      <c r="A927" s="8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Z927" s="7"/>
      <c r="AA927" s="7"/>
      <c r="AB927" s="7"/>
      <c r="AC927" s="7"/>
      <c r="AD927" s="7"/>
      <c r="AE927" s="7"/>
    </row>
    <row r="928" spans="1:31">
      <c r="A928" s="8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Z928" s="7"/>
      <c r="AA928" s="7"/>
      <c r="AB928" s="7"/>
      <c r="AC928" s="7"/>
      <c r="AD928" s="7"/>
      <c r="AE928" s="7"/>
    </row>
    <row r="929" spans="1:31">
      <c r="A929" s="8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Z929" s="7"/>
      <c r="AA929" s="7"/>
      <c r="AB929" s="7"/>
      <c r="AC929" s="7"/>
      <c r="AD929" s="7"/>
      <c r="AE929" s="7"/>
    </row>
    <row r="930" spans="1:31">
      <c r="A930" s="8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Z930" s="7"/>
      <c r="AA930" s="7"/>
      <c r="AB930" s="7"/>
      <c r="AC930" s="7"/>
      <c r="AD930" s="7"/>
      <c r="AE930" s="7"/>
    </row>
    <row r="931" spans="1:31">
      <c r="A931" s="8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Z931" s="7"/>
      <c r="AA931" s="7"/>
      <c r="AB931" s="7"/>
      <c r="AC931" s="7"/>
      <c r="AD931" s="7"/>
      <c r="AE931" s="7"/>
    </row>
    <row r="932" spans="1:31">
      <c r="A932" s="8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Z932" s="7"/>
      <c r="AA932" s="7"/>
      <c r="AB932" s="7"/>
      <c r="AC932" s="7"/>
      <c r="AD932" s="7"/>
      <c r="AE932" s="7"/>
    </row>
    <row r="933" spans="1:31">
      <c r="A933" s="8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Z933" s="7"/>
      <c r="AA933" s="7"/>
      <c r="AB933" s="7"/>
      <c r="AC933" s="7"/>
      <c r="AD933" s="7"/>
      <c r="AE933" s="7"/>
    </row>
    <row r="934" spans="1:31">
      <c r="A934" s="8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Z934" s="7"/>
      <c r="AA934" s="7"/>
      <c r="AB934" s="7"/>
      <c r="AC934" s="7"/>
      <c r="AD934" s="7"/>
      <c r="AE934" s="7"/>
    </row>
    <row r="935" spans="1:31">
      <c r="A935" s="8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Z935" s="7"/>
      <c r="AA935" s="7"/>
      <c r="AB935" s="7"/>
      <c r="AC935" s="7"/>
      <c r="AD935" s="7"/>
      <c r="AE935" s="7"/>
    </row>
    <row r="936" spans="1:31">
      <c r="A936" s="8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Z936" s="7"/>
      <c r="AA936" s="7"/>
      <c r="AB936" s="7"/>
      <c r="AC936" s="7"/>
      <c r="AD936" s="7"/>
      <c r="AE936" s="7"/>
    </row>
    <row r="937" spans="1:31">
      <c r="A937" s="8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Z937" s="7"/>
      <c r="AA937" s="7"/>
      <c r="AB937" s="7"/>
      <c r="AC937" s="7"/>
      <c r="AD937" s="7"/>
      <c r="AE937" s="7"/>
    </row>
    <row r="938" spans="1:31">
      <c r="A938" s="8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Z938" s="7"/>
      <c r="AA938" s="7"/>
      <c r="AB938" s="7"/>
      <c r="AC938" s="7"/>
      <c r="AD938" s="7"/>
      <c r="AE938" s="7"/>
    </row>
    <row r="939" spans="1:31">
      <c r="A939" s="8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Z939" s="7"/>
      <c r="AA939" s="7"/>
      <c r="AB939" s="7"/>
      <c r="AC939" s="7"/>
      <c r="AD939" s="7"/>
      <c r="AE939" s="7"/>
    </row>
    <row r="940" spans="1:31">
      <c r="A940" s="8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Z940" s="7"/>
      <c r="AA940" s="7"/>
      <c r="AB940" s="7"/>
      <c r="AC940" s="7"/>
      <c r="AD940" s="7"/>
      <c r="AE940" s="7"/>
    </row>
    <row r="941" spans="1:31">
      <c r="A941" s="8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Z941" s="7"/>
      <c r="AA941" s="7"/>
      <c r="AB941" s="7"/>
      <c r="AC941" s="7"/>
      <c r="AD941" s="7"/>
      <c r="AE941" s="7"/>
    </row>
    <row r="942" spans="1:31">
      <c r="A942" s="8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Z942" s="7"/>
      <c r="AA942" s="7"/>
      <c r="AB942" s="7"/>
      <c r="AC942" s="7"/>
      <c r="AD942" s="7"/>
      <c r="AE942" s="7"/>
    </row>
    <row r="943" spans="1:31">
      <c r="A943" s="8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Z943" s="7"/>
      <c r="AA943" s="7"/>
      <c r="AB943" s="7"/>
      <c r="AC943" s="7"/>
      <c r="AD943" s="7"/>
      <c r="AE943" s="7"/>
    </row>
    <row r="944" spans="1:31">
      <c r="A944" s="8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Z944" s="7"/>
      <c r="AA944" s="7"/>
      <c r="AB944" s="7"/>
      <c r="AC944" s="7"/>
      <c r="AD944" s="7"/>
      <c r="AE944" s="7"/>
    </row>
    <row r="945" spans="1:31">
      <c r="A945" s="8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Z945" s="7"/>
      <c r="AA945" s="7"/>
      <c r="AB945" s="7"/>
      <c r="AC945" s="7"/>
      <c r="AD945" s="7"/>
      <c r="AE945" s="7"/>
    </row>
    <row r="946" spans="1:31">
      <c r="A946" s="8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Z946" s="7"/>
      <c r="AA946" s="7"/>
      <c r="AB946" s="7"/>
      <c r="AC946" s="7"/>
      <c r="AD946" s="7"/>
      <c r="AE946" s="7"/>
    </row>
    <row r="947" spans="1:31">
      <c r="A947" s="8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Z947" s="7"/>
      <c r="AA947" s="7"/>
      <c r="AB947" s="7"/>
      <c r="AC947" s="7"/>
      <c r="AD947" s="7"/>
      <c r="AE947" s="7"/>
    </row>
    <row r="948" spans="1:31">
      <c r="A948" s="8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Z948" s="7"/>
      <c r="AA948" s="7"/>
      <c r="AB948" s="7"/>
      <c r="AC948" s="7"/>
      <c r="AD948" s="7"/>
      <c r="AE948" s="7"/>
    </row>
    <row r="949" spans="1:31">
      <c r="A949" s="8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Z949" s="7"/>
      <c r="AA949" s="7"/>
      <c r="AB949" s="7"/>
      <c r="AC949" s="7"/>
      <c r="AD949" s="7"/>
      <c r="AE949" s="7"/>
    </row>
    <row r="950" spans="1:31">
      <c r="A950" s="8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Z950" s="7"/>
      <c r="AA950" s="7"/>
      <c r="AB950" s="7"/>
      <c r="AC950" s="7"/>
      <c r="AD950" s="7"/>
      <c r="AE950" s="7"/>
    </row>
    <row r="951" spans="1:31">
      <c r="A951" s="8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Z951" s="7"/>
      <c r="AA951" s="7"/>
      <c r="AB951" s="7"/>
      <c r="AC951" s="7"/>
      <c r="AD951" s="7"/>
      <c r="AE951" s="7"/>
    </row>
    <row r="952" spans="1:31">
      <c r="A952" s="8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Z952" s="7"/>
      <c r="AA952" s="7"/>
      <c r="AB952" s="7"/>
      <c r="AC952" s="7"/>
      <c r="AD952" s="7"/>
      <c r="AE952" s="7"/>
    </row>
    <row r="953" spans="1:31">
      <c r="A953" s="8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Z953" s="7"/>
      <c r="AA953" s="7"/>
      <c r="AB953" s="7"/>
      <c r="AC953" s="7"/>
      <c r="AD953" s="7"/>
      <c r="AE953" s="7"/>
    </row>
    <row r="954" spans="1:31">
      <c r="A954" s="8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Z954" s="7"/>
      <c r="AA954" s="7"/>
      <c r="AB954" s="7"/>
      <c r="AC954" s="7"/>
      <c r="AD954" s="7"/>
      <c r="AE954" s="7"/>
    </row>
    <row r="955" spans="1:31">
      <c r="A955" s="8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Z955" s="7"/>
      <c r="AA955" s="7"/>
      <c r="AB955" s="7"/>
      <c r="AC955" s="7"/>
      <c r="AD955" s="7"/>
      <c r="AE955" s="7"/>
    </row>
    <row r="956" spans="1:31">
      <c r="A956" s="8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Z956" s="7"/>
      <c r="AA956" s="7"/>
      <c r="AB956" s="7"/>
      <c r="AC956" s="7"/>
      <c r="AD956" s="7"/>
      <c r="AE956" s="7"/>
    </row>
    <row r="957" spans="1:31">
      <c r="A957" s="8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Z957" s="7"/>
      <c r="AA957" s="7"/>
      <c r="AB957" s="7"/>
      <c r="AC957" s="7"/>
      <c r="AD957" s="7"/>
      <c r="AE957" s="7"/>
    </row>
    <row r="958" spans="1:31">
      <c r="A958" s="8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Z958" s="7"/>
      <c r="AA958" s="7"/>
      <c r="AB958" s="7"/>
      <c r="AC958" s="7"/>
      <c r="AD958" s="7"/>
      <c r="AE958" s="7"/>
    </row>
    <row r="959" spans="1:31">
      <c r="A959" s="8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Z959" s="7"/>
      <c r="AA959" s="7"/>
      <c r="AB959" s="7"/>
      <c r="AC959" s="7"/>
      <c r="AD959" s="7"/>
      <c r="AE959" s="7"/>
    </row>
    <row r="960" spans="1:31">
      <c r="A960" s="8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Z960" s="7"/>
      <c r="AA960" s="7"/>
      <c r="AB960" s="7"/>
      <c r="AC960" s="7"/>
      <c r="AD960" s="7"/>
      <c r="AE960" s="7"/>
    </row>
    <row r="961" spans="1:31">
      <c r="A961" s="8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Z961" s="7"/>
      <c r="AA961" s="7"/>
      <c r="AB961" s="7"/>
      <c r="AC961" s="7"/>
      <c r="AD961" s="7"/>
      <c r="AE961" s="7"/>
    </row>
    <row r="962" spans="1:31">
      <c r="A962" s="8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Z962" s="7"/>
      <c r="AA962" s="7"/>
      <c r="AB962" s="7"/>
      <c r="AC962" s="7"/>
      <c r="AD962" s="7"/>
      <c r="AE962" s="7"/>
    </row>
    <row r="963" spans="1:31">
      <c r="A963" s="8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Z963" s="7"/>
      <c r="AA963" s="7"/>
      <c r="AB963" s="7"/>
      <c r="AC963" s="7"/>
      <c r="AD963" s="7"/>
      <c r="AE963" s="7"/>
    </row>
    <row r="964" spans="1:31">
      <c r="A964" s="8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Z964" s="7"/>
      <c r="AA964" s="7"/>
      <c r="AB964" s="7"/>
      <c r="AC964" s="7"/>
      <c r="AD964" s="7"/>
      <c r="AE964" s="7"/>
    </row>
    <row r="965" spans="1:31">
      <c r="A965" s="8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Z965" s="7"/>
      <c r="AA965" s="7"/>
      <c r="AB965" s="7"/>
      <c r="AC965" s="7"/>
      <c r="AD965" s="7"/>
      <c r="AE965" s="7"/>
    </row>
    <row r="966" spans="1:31">
      <c r="A966" s="8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Z966" s="7"/>
      <c r="AA966" s="7"/>
      <c r="AB966" s="7"/>
      <c r="AC966" s="7"/>
      <c r="AD966" s="7"/>
      <c r="AE966" s="7"/>
    </row>
    <row r="967" spans="1:31">
      <c r="A967" s="8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Z967" s="7"/>
      <c r="AA967" s="7"/>
      <c r="AB967" s="7"/>
      <c r="AC967" s="7"/>
      <c r="AD967" s="7"/>
      <c r="AE967" s="7"/>
    </row>
    <row r="968" spans="1:31">
      <c r="A968" s="8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Z968" s="7"/>
      <c r="AA968" s="7"/>
      <c r="AB968" s="7"/>
      <c r="AC968" s="7"/>
      <c r="AD968" s="7"/>
      <c r="AE968" s="7"/>
    </row>
    <row r="969" spans="1:31">
      <c r="A969" s="8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Z969" s="7"/>
      <c r="AA969" s="7"/>
      <c r="AB969" s="7"/>
      <c r="AC969" s="7"/>
      <c r="AD969" s="7"/>
      <c r="AE969" s="7"/>
    </row>
    <row r="970" spans="1:31">
      <c r="A970" s="8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Z970" s="7"/>
      <c r="AA970" s="7"/>
      <c r="AB970" s="7"/>
      <c r="AC970" s="7"/>
      <c r="AD970" s="7"/>
      <c r="AE970" s="7"/>
    </row>
    <row r="971" spans="1:31">
      <c r="A971" s="8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Z971" s="7"/>
      <c r="AA971" s="7"/>
      <c r="AB971" s="7"/>
      <c r="AC971" s="7"/>
      <c r="AD971" s="7"/>
      <c r="AE971" s="7"/>
    </row>
    <row r="972" spans="1:31">
      <c r="A972" s="8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Z972" s="7"/>
      <c r="AA972" s="7"/>
      <c r="AB972" s="7"/>
      <c r="AC972" s="7"/>
      <c r="AD972" s="7"/>
      <c r="AE972" s="7"/>
    </row>
    <row r="973" spans="1:31">
      <c r="A973" s="8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Z973" s="7"/>
      <c r="AA973" s="7"/>
      <c r="AB973" s="7"/>
      <c r="AC973" s="7"/>
      <c r="AD973" s="7"/>
      <c r="AE973" s="7"/>
    </row>
    <row r="974" spans="1:31">
      <c r="A974" s="8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Z974" s="7"/>
      <c r="AA974" s="7"/>
      <c r="AB974" s="7"/>
      <c r="AC974" s="7"/>
      <c r="AD974" s="7"/>
      <c r="AE974" s="7"/>
    </row>
    <row r="975" spans="1:31">
      <c r="A975" s="8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Z975" s="7"/>
      <c r="AA975" s="7"/>
      <c r="AB975" s="7"/>
      <c r="AC975" s="7"/>
      <c r="AD975" s="7"/>
      <c r="AE975" s="7"/>
    </row>
    <row r="976" spans="1:31">
      <c r="A976" s="8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Z976" s="7"/>
      <c r="AA976" s="7"/>
      <c r="AB976" s="7"/>
      <c r="AC976" s="7"/>
      <c r="AD976" s="7"/>
      <c r="AE976" s="7"/>
    </row>
    <row r="977" spans="1:31">
      <c r="A977" s="8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Z977" s="7"/>
      <c r="AA977" s="7"/>
      <c r="AB977" s="7"/>
      <c r="AC977" s="7"/>
      <c r="AD977" s="7"/>
      <c r="AE977" s="7"/>
    </row>
    <row r="978" spans="1:31">
      <c r="A978" s="8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Z978" s="7"/>
      <c r="AA978" s="7"/>
      <c r="AB978" s="7"/>
      <c r="AC978" s="7"/>
      <c r="AD978" s="7"/>
      <c r="AE978" s="7"/>
    </row>
    <row r="979" spans="1:31">
      <c r="A979" s="8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Z979" s="7"/>
      <c r="AA979" s="7"/>
      <c r="AB979" s="7"/>
      <c r="AC979" s="7"/>
      <c r="AD979" s="7"/>
      <c r="AE979" s="7"/>
    </row>
    <row r="980" spans="1:31">
      <c r="A980" s="8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Z980" s="7"/>
      <c r="AA980" s="7"/>
      <c r="AB980" s="7"/>
      <c r="AC980" s="7"/>
      <c r="AD980" s="7"/>
      <c r="AE980" s="7"/>
    </row>
    <row r="981" spans="1:31">
      <c r="A981" s="8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Z981" s="7"/>
      <c r="AA981" s="7"/>
      <c r="AB981" s="7"/>
      <c r="AC981" s="7"/>
      <c r="AD981" s="7"/>
      <c r="AE981" s="7"/>
    </row>
    <row r="982" spans="1:31">
      <c r="A982" s="8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Z982" s="7"/>
      <c r="AA982" s="7"/>
      <c r="AB982" s="7"/>
      <c r="AC982" s="7"/>
      <c r="AD982" s="7"/>
      <c r="AE982" s="7"/>
    </row>
    <row r="983" spans="1:31">
      <c r="A983" s="8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Z983" s="7"/>
      <c r="AA983" s="7"/>
      <c r="AB983" s="7"/>
      <c r="AC983" s="7"/>
      <c r="AD983" s="7"/>
      <c r="AE983" s="7"/>
    </row>
    <row r="984" spans="1:31">
      <c r="A984" s="8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Z984" s="7"/>
      <c r="AA984" s="7"/>
      <c r="AB984" s="7"/>
      <c r="AC984" s="7"/>
      <c r="AD984" s="7"/>
      <c r="AE984" s="7"/>
    </row>
    <row r="985" spans="1:31">
      <c r="A985" s="8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Z985" s="7"/>
      <c r="AA985" s="7"/>
      <c r="AB985" s="7"/>
      <c r="AC985" s="7"/>
      <c r="AD985" s="7"/>
      <c r="AE985" s="7"/>
    </row>
    <row r="986" spans="1:31">
      <c r="A986" s="8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Z986" s="7"/>
      <c r="AA986" s="7"/>
      <c r="AB986" s="7"/>
      <c r="AC986" s="7"/>
      <c r="AD986" s="7"/>
      <c r="AE986" s="7"/>
    </row>
    <row r="987" spans="1:31">
      <c r="A987" s="8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Z987" s="7"/>
      <c r="AA987" s="7"/>
      <c r="AB987" s="7"/>
      <c r="AC987" s="7"/>
      <c r="AD987" s="7"/>
      <c r="AE987" s="7"/>
    </row>
    <row r="988" spans="1:31">
      <c r="A988" s="8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Z988" s="7"/>
      <c r="AA988" s="7"/>
      <c r="AB988" s="7"/>
      <c r="AC988" s="7"/>
      <c r="AD988" s="7"/>
      <c r="AE988" s="7"/>
    </row>
    <row r="989" spans="1:31">
      <c r="A989" s="8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Z989" s="7"/>
      <c r="AA989" s="7"/>
      <c r="AB989" s="7"/>
      <c r="AC989" s="7"/>
      <c r="AD989" s="7"/>
      <c r="AE989" s="7"/>
    </row>
    <row r="990" spans="1:31">
      <c r="A990" s="8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Z990" s="7"/>
      <c r="AA990" s="7"/>
      <c r="AB990" s="7"/>
      <c r="AC990" s="7"/>
      <c r="AD990" s="7"/>
      <c r="AE990" s="7"/>
    </row>
    <row r="991" spans="1:31">
      <c r="A991" s="8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Z991" s="7"/>
      <c r="AA991" s="7"/>
      <c r="AB991" s="7"/>
      <c r="AC991" s="7"/>
      <c r="AD991" s="7"/>
      <c r="AE991" s="7"/>
    </row>
    <row r="992" spans="1:31">
      <c r="A992" s="8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Z992" s="7"/>
      <c r="AA992" s="7"/>
      <c r="AB992" s="7"/>
      <c r="AC992" s="7"/>
      <c r="AD992" s="7"/>
      <c r="AE992" s="7"/>
    </row>
    <row r="993" spans="1:31">
      <c r="A993" s="8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Z993" s="7"/>
      <c r="AA993" s="7"/>
      <c r="AB993" s="7"/>
      <c r="AC993" s="7"/>
      <c r="AD993" s="7"/>
      <c r="AE993" s="7"/>
    </row>
    <row r="994" spans="1:31">
      <c r="A994" s="8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Z994" s="7"/>
      <c r="AA994" s="7"/>
      <c r="AB994" s="7"/>
      <c r="AC994" s="7"/>
      <c r="AD994" s="7"/>
      <c r="AE994" s="7"/>
    </row>
    <row r="995" spans="1:31">
      <c r="A995" s="8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Z995" s="7"/>
      <c r="AA995" s="7"/>
      <c r="AB995" s="7"/>
      <c r="AC995" s="7"/>
      <c r="AD995" s="7"/>
      <c r="AE995" s="7"/>
    </row>
    <row r="996" spans="1:31">
      <c r="A996" s="8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Z996" s="7"/>
      <c r="AA996" s="7"/>
      <c r="AB996" s="7"/>
      <c r="AC996" s="7"/>
      <c r="AD996" s="7"/>
      <c r="AE996" s="7"/>
    </row>
    <row r="997" spans="1:31">
      <c r="A997" s="8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Z997" s="7"/>
      <c r="AA997" s="7"/>
      <c r="AB997" s="7"/>
      <c r="AC997" s="7"/>
      <c r="AD997" s="7"/>
      <c r="AE997" s="7"/>
    </row>
  </sheetData>
  <mergeCells count="25">
    <mergeCell ref="A3:B3"/>
    <mergeCell ref="CE4:CI4"/>
    <mergeCell ref="C4:G4"/>
    <mergeCell ref="BK4:BO4"/>
    <mergeCell ref="A90:L90"/>
    <mergeCell ref="AG4:AK4"/>
    <mergeCell ref="AQ4:AU4"/>
    <mergeCell ref="B4:B5"/>
    <mergeCell ref="BF4:BJ4"/>
    <mergeCell ref="CJ4:CK4"/>
    <mergeCell ref="A1:CM1"/>
    <mergeCell ref="A2:CM2"/>
    <mergeCell ref="AB4:AF4"/>
    <mergeCell ref="R4:V4"/>
    <mergeCell ref="M4:Q4"/>
    <mergeCell ref="CM4:CM5"/>
    <mergeCell ref="W4:AA4"/>
    <mergeCell ref="AV4:AZ4"/>
    <mergeCell ref="BA4:BE4"/>
    <mergeCell ref="H4:L4"/>
    <mergeCell ref="BP4:BT4"/>
    <mergeCell ref="BU4:BY4"/>
    <mergeCell ref="BZ4:CD4"/>
    <mergeCell ref="S3:CM3"/>
    <mergeCell ref="AL4:AO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RUS</vt:lpstr>
      <vt:lpstr>RUS!Imprimare_titluri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2011-05-06T06:52:20Z</cp:lastPrinted>
  <dcterms:created xsi:type="dcterms:W3CDTF">2008-10-21T12:23:18Z</dcterms:created>
  <dcterms:modified xsi:type="dcterms:W3CDTF">2022-08-19T07:54:33Z</dcterms:modified>
</cp:coreProperties>
</file>